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nur\Desktop\"/>
    </mc:Choice>
  </mc:AlternateContent>
  <xr:revisionPtr revIDLastSave="0" documentId="13_ncr:1_{4B4EDDB6-FAF1-4279-AEEC-7687A2F4EE08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  <sheet name="Database" sheetId="5" r:id="rId2"/>
    <sheet name="Calc" sheetId="6" state="hidden" r:id="rId3"/>
  </sheets>
  <definedNames>
    <definedName name="Chart1Realization">OFFSET(Calc!$AB$12,0,0,Calc!$AB$10,1)</definedName>
    <definedName name="Chart1SalesRepNames">OFFSET(Calc!$AA$12,0,0,Calc!$AB$10,1)</definedName>
    <definedName name="Chart2SalesRepNames">OFFSET(Calc!$AJ$12,0,0,Calc!$AK$10,1)</definedName>
    <definedName name="Chart2Share">OFFSET(Calc!$AK$12,0,0,Calc!$AK$10,1)</definedName>
    <definedName name="_xlnm.Print_Area" localSheetId="0">Dashboard!$B$2:$L$54</definedName>
    <definedName name="_xlnm.Print_Area" localSheetId="1">Database!$B$2:$O$212</definedName>
    <definedName name="SalesRepNames">OFFSET(Calc!$S$12,0,0,Calc!$AA$10,1)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K10" i="6" l="1"/>
  <c r="AB10" i="6"/>
  <c r="S13" i="6"/>
  <c r="S12" i="6"/>
  <c r="S14" i="6" l="1"/>
  <c r="S15" i="6"/>
  <c r="C38" i="6"/>
  <c r="Q38" i="6" s="1"/>
  <c r="C37" i="6"/>
  <c r="O37" i="6" s="1"/>
  <c r="C36" i="6"/>
  <c r="M36" i="6" s="1"/>
  <c r="C35" i="6"/>
  <c r="K35" i="6" s="1"/>
  <c r="C34" i="6"/>
  <c r="Q34" i="6" s="1"/>
  <c r="C33" i="6"/>
  <c r="O33" i="6" s="1"/>
  <c r="C27" i="6"/>
  <c r="K27" i="6" s="1"/>
  <c r="C23" i="6"/>
  <c r="M23" i="6" s="1"/>
  <c r="C22" i="6"/>
  <c r="J22" i="6" s="1"/>
  <c r="C21" i="6"/>
  <c r="O21" i="6" s="1"/>
  <c r="C20" i="6"/>
  <c r="L20" i="6" s="1"/>
  <c r="C19" i="6"/>
  <c r="Q19" i="6" s="1"/>
  <c r="C18" i="6"/>
  <c r="N18" i="6" s="1"/>
  <c r="C17" i="6"/>
  <c r="K17" i="6" s="1"/>
  <c r="C16" i="6"/>
  <c r="P16" i="6" s="1"/>
  <c r="C15" i="6"/>
  <c r="M15" i="6" s="1"/>
  <c r="C14" i="6"/>
  <c r="J14" i="6" s="1"/>
  <c r="C13" i="6"/>
  <c r="O13" i="6" s="1"/>
  <c r="C12" i="6"/>
  <c r="L12" i="6" s="1"/>
  <c r="S16" i="6" l="1"/>
  <c r="S17" i="6"/>
  <c r="N22" i="6"/>
  <c r="L16" i="6"/>
  <c r="O27" i="6"/>
  <c r="O17" i="6"/>
  <c r="L17" i="6"/>
  <c r="K33" i="6"/>
  <c r="P33" i="6"/>
  <c r="K13" i="6"/>
  <c r="N36" i="6"/>
  <c r="Q36" i="6"/>
  <c r="F14" i="6"/>
  <c r="G17" i="6"/>
  <c r="M19" i="6"/>
  <c r="D35" i="6"/>
  <c r="H37" i="6"/>
  <c r="K14" i="6"/>
  <c r="H21" i="6"/>
  <c r="G35" i="6"/>
  <c r="K37" i="6"/>
  <c r="P13" i="6"/>
  <c r="L35" i="6"/>
  <c r="P37" i="6"/>
  <c r="K21" i="6"/>
  <c r="D16" i="6"/>
  <c r="Y16" i="6" s="1"/>
  <c r="F15" i="6"/>
  <c r="G18" i="6"/>
  <c r="P21" i="6"/>
  <c r="D27" i="6"/>
  <c r="O35" i="6"/>
  <c r="E38" i="6"/>
  <c r="J19" i="6"/>
  <c r="D19" i="6"/>
  <c r="Y19" i="6" s="1"/>
  <c r="N15" i="6"/>
  <c r="J18" i="6"/>
  <c r="F22" i="6"/>
  <c r="G27" i="6"/>
  <c r="F36" i="6"/>
  <c r="J38" i="6"/>
  <c r="E19" i="6"/>
  <c r="N14" i="6"/>
  <c r="H13" i="6"/>
  <c r="I16" i="6"/>
  <c r="O18" i="6"/>
  <c r="K22" i="6"/>
  <c r="L27" i="6"/>
  <c r="H33" i="6"/>
  <c r="I36" i="6"/>
  <c r="M38" i="6"/>
  <c r="J34" i="6"/>
  <c r="D17" i="6"/>
  <c r="F12" i="6"/>
  <c r="N12" i="6"/>
  <c r="I13" i="6"/>
  <c r="L14" i="6"/>
  <c r="G15" i="6"/>
  <c r="O15" i="6"/>
  <c r="J16" i="6"/>
  <c r="E17" i="6"/>
  <c r="M17" i="6"/>
  <c r="H18" i="6"/>
  <c r="P18" i="6"/>
  <c r="K19" i="6"/>
  <c r="F20" i="6"/>
  <c r="N20" i="6"/>
  <c r="I21" i="6"/>
  <c r="Q21" i="6"/>
  <c r="L22" i="6"/>
  <c r="G23" i="6"/>
  <c r="O23" i="6"/>
  <c r="E27" i="6"/>
  <c r="M27" i="6"/>
  <c r="I33" i="6"/>
  <c r="Q33" i="6"/>
  <c r="K34" i="6"/>
  <c r="E35" i="6"/>
  <c r="M35" i="6"/>
  <c r="G36" i="6"/>
  <c r="O36" i="6"/>
  <c r="I37" i="6"/>
  <c r="Q37" i="6"/>
  <c r="K38" i="6"/>
  <c r="E12" i="6"/>
  <c r="M20" i="6"/>
  <c r="F23" i="6"/>
  <c r="N23" i="6"/>
  <c r="D18" i="6"/>
  <c r="G12" i="6"/>
  <c r="O12" i="6"/>
  <c r="J13" i="6"/>
  <c r="E14" i="6"/>
  <c r="M14" i="6"/>
  <c r="H15" i="6"/>
  <c r="P15" i="6"/>
  <c r="K16" i="6"/>
  <c r="F17" i="6"/>
  <c r="N17" i="6"/>
  <c r="I18" i="6"/>
  <c r="Q18" i="6"/>
  <c r="L19" i="6"/>
  <c r="G20" i="6"/>
  <c r="O20" i="6"/>
  <c r="J21" i="6"/>
  <c r="E22" i="6"/>
  <c r="M22" i="6"/>
  <c r="H23" i="6"/>
  <c r="P23" i="6"/>
  <c r="F27" i="6"/>
  <c r="N27" i="6"/>
  <c r="J33" i="6"/>
  <c r="D34" i="6"/>
  <c r="L34" i="6"/>
  <c r="F35" i="6"/>
  <c r="N35" i="6"/>
  <c r="H36" i="6"/>
  <c r="P36" i="6"/>
  <c r="J37" i="6"/>
  <c r="D38" i="6"/>
  <c r="L38" i="6"/>
  <c r="D12" i="6"/>
  <c r="D20" i="6"/>
  <c r="I12" i="6"/>
  <c r="Q12" i="6"/>
  <c r="L13" i="6"/>
  <c r="G14" i="6"/>
  <c r="O14" i="6"/>
  <c r="J15" i="6"/>
  <c r="E16" i="6"/>
  <c r="M16" i="6"/>
  <c r="H17" i="6"/>
  <c r="P17" i="6"/>
  <c r="K18" i="6"/>
  <c r="F19" i="6"/>
  <c r="N19" i="6"/>
  <c r="I20" i="6"/>
  <c r="Q20" i="6"/>
  <c r="L21" i="6"/>
  <c r="G22" i="6"/>
  <c r="O22" i="6"/>
  <c r="J23" i="6"/>
  <c r="H27" i="6"/>
  <c r="P27" i="6"/>
  <c r="D33" i="6"/>
  <c r="L33" i="6"/>
  <c r="F34" i="6"/>
  <c r="N34" i="6"/>
  <c r="H35" i="6"/>
  <c r="P35" i="6"/>
  <c r="J36" i="6"/>
  <c r="D37" i="6"/>
  <c r="L37" i="6"/>
  <c r="F38" i="6"/>
  <c r="N38" i="6"/>
  <c r="M12" i="6"/>
  <c r="H12" i="6"/>
  <c r="P12" i="6"/>
  <c r="I23" i="6"/>
  <c r="Q23" i="6"/>
  <c r="D13" i="6"/>
  <c r="D21" i="6"/>
  <c r="J12" i="6"/>
  <c r="E13" i="6"/>
  <c r="M13" i="6"/>
  <c r="H14" i="6"/>
  <c r="P14" i="6"/>
  <c r="K15" i="6"/>
  <c r="F16" i="6"/>
  <c r="N16" i="6"/>
  <c r="I17" i="6"/>
  <c r="L18" i="6"/>
  <c r="G19" i="6"/>
  <c r="O19" i="6"/>
  <c r="J20" i="6"/>
  <c r="E21" i="6"/>
  <c r="M21" i="6"/>
  <c r="H22" i="6"/>
  <c r="P22" i="6"/>
  <c r="K23" i="6"/>
  <c r="I27" i="6"/>
  <c r="Q27" i="6"/>
  <c r="E33" i="6"/>
  <c r="M33" i="6"/>
  <c r="G34" i="6"/>
  <c r="O34" i="6"/>
  <c r="I35" i="6"/>
  <c r="Q35" i="6"/>
  <c r="K36" i="6"/>
  <c r="E37" i="6"/>
  <c r="M37" i="6"/>
  <c r="G38" i="6"/>
  <c r="O38" i="6"/>
  <c r="E34" i="6"/>
  <c r="M34" i="6"/>
  <c r="D14" i="6"/>
  <c r="D22" i="6"/>
  <c r="K12" i="6"/>
  <c r="F13" i="6"/>
  <c r="N13" i="6"/>
  <c r="I14" i="6"/>
  <c r="L15" i="6"/>
  <c r="G16" i="6"/>
  <c r="O16" i="6"/>
  <c r="J17" i="6"/>
  <c r="E18" i="6"/>
  <c r="M18" i="6"/>
  <c r="H19" i="6"/>
  <c r="P19" i="6"/>
  <c r="K20" i="6"/>
  <c r="F21" i="6"/>
  <c r="N21" i="6"/>
  <c r="I22" i="6"/>
  <c r="Q22" i="6"/>
  <c r="L23" i="6"/>
  <c r="J27" i="6"/>
  <c r="F33" i="6"/>
  <c r="N33" i="6"/>
  <c r="H34" i="6"/>
  <c r="P34" i="6"/>
  <c r="J35" i="6"/>
  <c r="D36" i="6"/>
  <c r="L36" i="6"/>
  <c r="F37" i="6"/>
  <c r="N37" i="6"/>
  <c r="H38" i="6"/>
  <c r="P38" i="6"/>
  <c r="E20" i="6"/>
  <c r="I15" i="6"/>
  <c r="H20" i="6"/>
  <c r="P20" i="6"/>
  <c r="D15" i="6"/>
  <c r="D23" i="6"/>
  <c r="G13" i="6"/>
  <c r="E15" i="6"/>
  <c r="H16" i="6"/>
  <c r="F18" i="6"/>
  <c r="I19" i="6"/>
  <c r="G21" i="6"/>
  <c r="E23" i="6"/>
  <c r="G33" i="6"/>
  <c r="I34" i="6"/>
  <c r="E36" i="6"/>
  <c r="G37" i="6"/>
  <c r="I38" i="6"/>
  <c r="O19" i="5"/>
  <c r="O18" i="5"/>
  <c r="O17" i="5"/>
  <c r="O16" i="5"/>
  <c r="O15" i="5"/>
  <c r="O14" i="5"/>
  <c r="O13" i="5"/>
  <c r="Q17" i="6" s="1"/>
  <c r="O12" i="5"/>
  <c r="Q16" i="6" s="1"/>
  <c r="O11" i="5"/>
  <c r="Q15" i="6" s="1"/>
  <c r="O10" i="5"/>
  <c r="Q14" i="6" s="1"/>
  <c r="O9" i="5"/>
  <c r="Q13" i="6" s="1"/>
  <c r="O8" i="5"/>
  <c r="H9" i="1"/>
  <c r="B122" i="5"/>
  <c r="O122" i="5" s="1"/>
  <c r="B121" i="5"/>
  <c r="B120" i="5"/>
  <c r="B119" i="5"/>
  <c r="B118" i="5"/>
  <c r="B117" i="5"/>
  <c r="B116" i="5"/>
  <c r="C32" i="6" s="1"/>
  <c r="M32" i="6" s="1"/>
  <c r="B115" i="5"/>
  <c r="C31" i="6" s="1"/>
  <c r="K31" i="6" s="1"/>
  <c r="B114" i="5"/>
  <c r="C30" i="6" s="1"/>
  <c r="E30" i="6" s="1"/>
  <c r="B113" i="5"/>
  <c r="C29" i="6" s="1"/>
  <c r="O29" i="6" s="1"/>
  <c r="B112" i="5"/>
  <c r="C28" i="6" s="1"/>
  <c r="M28" i="6" s="1"/>
  <c r="B111" i="5"/>
  <c r="C9" i="1"/>
  <c r="S18" i="6" l="1"/>
  <c r="K28" i="6"/>
  <c r="J28" i="6"/>
  <c r="P31" i="6"/>
  <c r="O28" i="6"/>
  <c r="E28" i="6"/>
  <c r="P28" i="6"/>
  <c r="G28" i="6"/>
  <c r="H30" i="6"/>
  <c r="H28" i="6"/>
  <c r="N28" i="6"/>
  <c r="I28" i="6"/>
  <c r="L28" i="6"/>
  <c r="D28" i="6"/>
  <c r="F28" i="6"/>
  <c r="P30" i="6"/>
  <c r="J32" i="6"/>
  <c r="F32" i="6"/>
  <c r="J29" i="6"/>
  <c r="O32" i="6"/>
  <c r="K29" i="6"/>
  <c r="G29" i="6"/>
  <c r="I30" i="6"/>
  <c r="K32" i="6"/>
  <c r="N29" i="6"/>
  <c r="H31" i="6"/>
  <c r="P32" i="6"/>
  <c r="D31" i="6"/>
  <c r="G32" i="6"/>
  <c r="L31" i="6"/>
  <c r="N32" i="6"/>
  <c r="J30" i="6"/>
  <c r="F29" i="6"/>
  <c r="I31" i="6"/>
  <c r="N30" i="6"/>
  <c r="H32" i="6"/>
  <c r="M31" i="6"/>
  <c r="H29" i="6"/>
  <c r="O31" i="6"/>
  <c r="O30" i="6"/>
  <c r="F30" i="6"/>
  <c r="N31" i="6"/>
  <c r="E31" i="6"/>
  <c r="I32" i="6"/>
  <c r="G31" i="6"/>
  <c r="L32" i="6"/>
  <c r="G30" i="6"/>
  <c r="L29" i="6"/>
  <c r="F31" i="6"/>
  <c r="K30" i="6"/>
  <c r="D32" i="6"/>
  <c r="M29" i="6"/>
  <c r="D29" i="6"/>
  <c r="E11" i="1"/>
  <c r="L30" i="6"/>
  <c r="P29" i="6"/>
  <c r="E32" i="6"/>
  <c r="J31" i="6"/>
  <c r="E29" i="6"/>
  <c r="D30" i="6"/>
  <c r="I29" i="6"/>
  <c r="M30" i="6"/>
  <c r="E25" i="1"/>
  <c r="E13" i="1"/>
  <c r="AH19" i="6"/>
  <c r="AH16" i="6"/>
  <c r="AE7" i="6"/>
  <c r="AD7" i="6"/>
  <c r="AB7" i="6"/>
  <c r="Y12" i="6"/>
  <c r="AG3" i="6"/>
  <c r="AF3" i="6"/>
  <c r="AE3" i="6"/>
  <c r="AD3" i="6"/>
  <c r="AK3" i="6"/>
  <c r="AC3" i="6"/>
  <c r="AJ3" i="6"/>
  <c r="AB3" i="6"/>
  <c r="AI3" i="6"/>
  <c r="AA3" i="6"/>
  <c r="AH12" i="6"/>
  <c r="AH3" i="6"/>
  <c r="Z3" i="6"/>
  <c r="AI7" i="6"/>
  <c r="Y22" i="6"/>
  <c r="AH22" i="6"/>
  <c r="AJ7" i="6"/>
  <c r="Y23" i="6"/>
  <c r="AH23" i="6"/>
  <c r="AA7" i="6"/>
  <c r="AC7" i="6"/>
  <c r="Y17" i="6"/>
  <c r="AH17" i="6"/>
  <c r="AK7" i="6"/>
  <c r="Y20" i="6"/>
  <c r="AH20" i="6"/>
  <c r="Y13" i="6"/>
  <c r="AH13" i="6"/>
  <c r="AH7" i="6"/>
  <c r="Y18" i="6"/>
  <c r="AH18" i="6"/>
  <c r="O112" i="5"/>
  <c r="Q28" i="6" s="1"/>
  <c r="Y14" i="6"/>
  <c r="AH14" i="6"/>
  <c r="Z7" i="6"/>
  <c r="Y21" i="6"/>
  <c r="AH21" i="6"/>
  <c r="Y15" i="6"/>
  <c r="AH15" i="6"/>
  <c r="AG7" i="6"/>
  <c r="AF7" i="6"/>
  <c r="O114" i="5"/>
  <c r="Q30" i="6" s="1"/>
  <c r="O115" i="5"/>
  <c r="Q31" i="6" s="1"/>
  <c r="O117" i="5"/>
  <c r="O118" i="5"/>
  <c r="O119" i="5"/>
  <c r="O120" i="5"/>
  <c r="O113" i="5"/>
  <c r="Q29" i="6" s="1"/>
  <c r="O116" i="5"/>
  <c r="Q32" i="6" s="1"/>
  <c r="O121" i="5"/>
  <c r="O111" i="5"/>
  <c r="S19" i="6" l="1"/>
  <c r="S20" i="6" s="1"/>
  <c r="E27" i="1"/>
  <c r="AI23" i="6"/>
  <c r="AI12" i="6"/>
  <c r="AI19" i="6"/>
  <c r="AI22" i="6"/>
  <c r="AI14" i="6"/>
  <c r="AI15" i="6"/>
  <c r="AI18" i="6"/>
  <c r="AI17" i="6"/>
  <c r="AI21" i="6"/>
  <c r="AI13" i="6"/>
  <c r="AI16" i="6"/>
  <c r="AI20" i="6"/>
  <c r="AB4" i="6"/>
  <c r="AG4" i="6"/>
  <c r="Z4" i="6"/>
  <c r="AA4" i="6"/>
  <c r="AK4" i="6"/>
  <c r="AD4" i="6"/>
  <c r="AI4" i="6"/>
  <c r="AE4" i="6"/>
  <c r="AJ4" i="6"/>
  <c r="AF4" i="6"/>
  <c r="AC4" i="6"/>
  <c r="AH4" i="6"/>
  <c r="Z12" i="6"/>
  <c r="D16" i="1"/>
  <c r="D30" i="1"/>
  <c r="S21" i="6" l="1"/>
  <c r="S22" i="6" s="1"/>
  <c r="S23" i="6" s="1"/>
  <c r="Z18" i="6"/>
  <c r="AJ8" i="6"/>
  <c r="AE8" i="6"/>
  <c r="Z8" i="6"/>
  <c r="Z17" i="6"/>
  <c r="Z15" i="6"/>
  <c r="AH8" i="6"/>
  <c r="AG8" i="6"/>
  <c r="AA8" i="6"/>
  <c r="AF8" i="6"/>
  <c r="AK8" i="6"/>
  <c r="Z13" i="6"/>
  <c r="V13" i="6" s="1"/>
  <c r="Z23" i="6"/>
  <c r="Z19" i="6"/>
  <c r="Z16" i="6"/>
  <c r="Z22" i="6"/>
  <c r="AC8" i="6"/>
  <c r="AI8" i="6"/>
  <c r="Z20" i="6"/>
  <c r="AD8" i="6"/>
  <c r="AB8" i="6"/>
  <c r="Z14" i="6"/>
  <c r="Z21" i="6"/>
  <c r="AE23" i="6"/>
  <c r="AE22" i="6"/>
  <c r="V12" i="6"/>
  <c r="V23" i="6"/>
  <c r="V22" i="6"/>
  <c r="V15" i="6" l="1"/>
  <c r="AF18" i="6"/>
  <c r="V18" i="6"/>
  <c r="AE14" i="6"/>
  <c r="AE15" i="6"/>
  <c r="AE20" i="6"/>
  <c r="AF19" i="6"/>
  <c r="V21" i="6"/>
  <c r="V19" i="6"/>
  <c r="AE17" i="6"/>
  <c r="V16" i="6"/>
  <c r="V14" i="6"/>
  <c r="V20" i="6"/>
  <c r="AE19" i="6"/>
  <c r="AF17" i="6"/>
  <c r="AF12" i="6"/>
  <c r="AE16" i="6"/>
  <c r="AE21" i="6"/>
  <c r="AF21" i="6"/>
  <c r="AE13" i="6"/>
  <c r="AF13" i="6"/>
  <c r="AE18" i="6"/>
  <c r="V17" i="6"/>
  <c r="AF15" i="6"/>
  <c r="AF16" i="6"/>
  <c r="AF14" i="6"/>
  <c r="AF22" i="6"/>
  <c r="AG22" i="6" s="1"/>
  <c r="AF20" i="6"/>
  <c r="AF23" i="6"/>
  <c r="AG23" i="6" s="1"/>
  <c r="AE12" i="6"/>
  <c r="W16" i="6"/>
  <c r="W15" i="6"/>
  <c r="W12" i="6"/>
  <c r="X12" i="6" s="1"/>
  <c r="W17" i="6"/>
  <c r="W22" i="6"/>
  <c r="X22" i="6" s="1"/>
  <c r="W13" i="6"/>
  <c r="X13" i="6" s="1"/>
  <c r="W19" i="6"/>
  <c r="W23" i="6"/>
  <c r="X23" i="6" s="1"/>
  <c r="W21" i="6"/>
  <c r="W20" i="6"/>
  <c r="W14" i="6"/>
  <c r="W18" i="6"/>
  <c r="X15" i="6" l="1"/>
  <c r="AG12" i="6"/>
  <c r="X17" i="6"/>
  <c r="AG14" i="6"/>
  <c r="AG18" i="6"/>
  <c r="AG13" i="6"/>
  <c r="AG15" i="6"/>
  <c r="AG20" i="6"/>
  <c r="X18" i="6"/>
  <c r="AG16" i="6"/>
  <c r="AG17" i="6"/>
  <c r="AG19" i="6"/>
  <c r="X19" i="6"/>
  <c r="X21" i="6"/>
  <c r="X14" i="6"/>
  <c r="AA12" i="6" s="1"/>
  <c r="X16" i="6"/>
  <c r="X20" i="6"/>
  <c r="AG21" i="6"/>
  <c r="AB12" i="6" l="1"/>
  <c r="AK13" i="6"/>
  <c r="AA20" i="6"/>
  <c r="AJ13" i="6"/>
  <c r="AK12" i="6"/>
  <c r="AJ21" i="6"/>
  <c r="AB20" i="6"/>
  <c r="AJ14" i="6"/>
  <c r="AK14" i="6"/>
  <c r="AK15" i="6"/>
  <c r="AK21" i="6"/>
  <c r="AJ12" i="6"/>
  <c r="AJ15" i="6"/>
  <c r="AJ16" i="6"/>
  <c r="AB13" i="6"/>
  <c r="AA21" i="6"/>
  <c r="AA14" i="6"/>
  <c r="AA19" i="6"/>
  <c r="AB16" i="6"/>
  <c r="AB19" i="6"/>
  <c r="AB15" i="6"/>
  <c r="AA16" i="6"/>
  <c r="AA17" i="6"/>
  <c r="AA18" i="6"/>
  <c r="AB18" i="6"/>
  <c r="AK17" i="6"/>
  <c r="AB17" i="6"/>
  <c r="AK20" i="6"/>
  <c r="AA13" i="6"/>
  <c r="AJ17" i="6"/>
  <c r="AK18" i="6"/>
  <c r="AB21" i="6"/>
  <c r="AJ20" i="6"/>
  <c r="AB22" i="6"/>
  <c r="AA15" i="6"/>
  <c r="AJ18" i="6"/>
  <c r="AK16" i="6"/>
  <c r="AK22" i="6"/>
  <c r="AJ22" i="6"/>
  <c r="AK23" i="6"/>
  <c r="AA22" i="6"/>
  <c r="AB14" i="6"/>
  <c r="AB23" i="6"/>
  <c r="AA23" i="6"/>
  <c r="AJ23" i="6"/>
  <c r="AJ19" i="6"/>
  <c r="AK19" i="6"/>
  <c r="AA10" i="6" l="1"/>
  <c r="AJ10" i="6"/>
</calcChain>
</file>

<file path=xl/sharedStrings.xml><?xml version="1.0" encoding="utf-8"?>
<sst xmlns="http://schemas.openxmlformats.org/spreadsheetml/2006/main" count="151" uniqueCount="66">
  <si>
    <t>SALES - TARGETS</t>
  </si>
  <si>
    <t>Sales Reps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</si>
  <si>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</si>
  <si>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</si>
  <si>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</si>
  <si>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</si>
  <si>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</si>
  <si>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</si>
  <si>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</si>
  <si>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</si>
  <si>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</si>
  <si>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</si>
  <si>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</si>
  <si>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</si>
  <si>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</si>
  <si>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SALES - ACTUAL</t>
  </si>
  <si>
    <t>Target:</t>
  </si>
  <si>
    <t>Actual:</t>
  </si>
  <si>
    <t>REALIZATION</t>
  </si>
  <si>
    <t>SALES REP SUMMARY</t>
  </si>
  <si>
    <t>TEAM SUMMARY</t>
  </si>
  <si>
    <t>Team Year Total</t>
  </si>
  <si>
    <t>Target</t>
  </si>
  <si>
    <t>Actual</t>
  </si>
  <si>
    <t>Sales Rep</t>
  </si>
  <si>
    <t>Realization</t>
  </si>
  <si>
    <t>Share</t>
  </si>
  <si>
    <t>Team Monthly Performance</t>
  </si>
  <si>
    <t>DASHBOARD</t>
  </si>
  <si>
    <t>DATABASE</t>
  </si>
  <si>
    <t>Sales Realization - Top 10</t>
  </si>
  <si>
    <t>Sales Realization - Top 5</t>
  </si>
  <si>
    <t>Actual Sales Shares - Top 10</t>
  </si>
  <si>
    <t>Actual Sales Shares - Top 15</t>
  </si>
  <si>
    <t>Actual Sales Shares - Top 5</t>
  </si>
  <si>
    <t>Sales Realization - Top 15</t>
  </si>
  <si>
    <t>Index</t>
  </si>
  <si>
    <t>Count of Same Values</t>
  </si>
  <si>
    <t>Rank</t>
  </si>
  <si>
    <t>Rank without Duplicates</t>
  </si>
  <si>
    <t>Sales Rep - Sort</t>
  </si>
  <si>
    <t>Realization - Sort</t>
  </si>
  <si>
    <t>Share - Sort</t>
  </si>
  <si>
    <t>Sales Realization - Top 3</t>
  </si>
  <si>
    <t>Actual Sales Shares - Top 3</t>
  </si>
  <si>
    <t>Sales Rep without Duplicates</t>
  </si>
  <si>
    <t>Rich Abrams</t>
  </si>
  <si>
    <t>Corby May</t>
  </si>
  <si>
    <t>Nicole Andres</t>
  </si>
  <si>
    <t>Geri Pell</t>
  </si>
  <si>
    <t>Frank Sabia</t>
  </si>
  <si>
    <t>Michael Bapis</t>
  </si>
  <si>
    <t>Peter Rohr</t>
  </si>
  <si>
    <t>SALES TARGET EXCEL TEMPLATE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</si>
  <si>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</si>
  <si>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</si>
  <si>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</si>
  <si>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</si>
  <si>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</si>
  <si>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</si>
  <si>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</si>
  <si>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</si>
  <si>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</si>
  <si>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Status</t>
  </si>
  <si>
    <t>SALES - ACTUALS</t>
  </si>
  <si>
    <t>There is one more table in the below. Please be careful!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</si>
</sst>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#,##0.0"/>
    <numFmt numFmtId="165" formatCode="[$$-409]#,##0"/>
    <numFmt numFmtId="166" formatCode="0.0%"/>
  </numFmts>
  <fonts count="3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b/>
      <sz val="1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1"/>
      <color theme="0"/>
      <name val="Arial"/>
      <family val="2"/>
      <scheme val="minor"/>
    </font>
    <font>
      <b/>
      <sz val="13"/>
      <color theme="0"/>
      <name val="Arial"/>
      <family val="2"/>
      <scheme val="minor"/>
    </font>
    <font>
      <sz val="13"/>
      <color theme="0"/>
      <name val="Arial"/>
      <family val="2"/>
      <scheme val="minor"/>
    </font>
    <font>
      <sz val="10"/>
      <color theme="1"/>
      <name val="Arial"/>
      <family val="2"/>
      <charset val="162"/>
      <scheme val="minor"/>
    </font>
    <font>
      <sz val="11"/>
      <color rgb="FF1F4E78"/>
      <name val="Arial"/>
      <family val="2"/>
      <charset val="162"/>
      <scheme val="minor"/>
    </font>
    <font>
      <b/>
      <sz val="11"/>
      <color theme="7" tint="-0.499984740745262"/>
      <name val="Arial"/>
      <family val="2"/>
      <charset val="162"/>
      <scheme val="minor"/>
    </font>
    <font>
      <sz val="11"/>
      <color theme="7" tint="-0.499984740745262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b/>
      <sz val="14"/>
      <name val="Arial"/>
      <family val="2"/>
      <charset val="162"/>
      <scheme val="minor"/>
    </font>
    <font>
      <sz val="11"/>
      <color theme="3" tint="-0.249977111117893"/>
      <name val="Arial"/>
      <family val="2"/>
      <scheme val="minor"/>
    </font>
    <font>
      <b/>
      <sz val="11"/>
      <color rgb="FF1F4E78"/>
      <name val="Arial"/>
      <family val="2"/>
      <charset val="162"/>
      <scheme val="minor"/>
    </font>
    <font>
      <b/>
      <sz val="11"/>
      <color theme="8" tint="-0.499984740745262"/>
      <name val="Arial"/>
      <family val="2"/>
      <charset val="162"/>
      <scheme val="minor"/>
    </font>
    <font>
      <i/>
      <sz val="9"/>
      <color theme="1" tint="0.499984740745262"/>
      <name val="Arial"/>
      <family val="2"/>
      <charset val="162"/>
      <scheme val="minor"/>
    </font>
    <font>
      <b/>
      <i/>
      <sz val="11.0"/>
      <name val="Arial"/>
      <family val="2"/>
      <charset val="162"/>
      <scheme val="minor"/>
    </font>
    <font>
      <sz val="10"/>
      <name val="Arial"/>
      <family val="2"/>
      <charset val="162"/>
      <scheme val="minor"/>
    </font>
    <font>
      <b/>
      <sz val="13"/>
      <color theme="0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2F2F2"/>
        <bgColor indexed="64"/>
      </patternFill>
    </fill>
  </fills>
  <borders count="43">
    <border>
      <left/>
      <right/>
      <top/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7" tint="-0.499984740745262"/>
      </left>
      <right/>
      <top style="thin">
        <color theme="7" tint="-0.499984740745262"/>
      </top>
      <bottom/>
      <diagonal/>
    </border>
    <border>
      <left/>
      <right/>
      <top style="thin">
        <color theme="7" tint="-0.499984740745262"/>
      </top>
      <bottom/>
      <diagonal/>
    </border>
    <border>
      <left style="thin">
        <color theme="7" tint="-0.499984740745262"/>
      </left>
      <right style="thin">
        <color theme="7" tint="-0.499984740745262"/>
      </right>
      <top style="thin">
        <color theme="7" tint="-0.499984740745262"/>
      </top>
      <bottom style="thin">
        <color theme="7" tint="-0.499984740745262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/>
      <top/>
      <bottom style="thin">
        <color theme="8" tint="-0.499984740745262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rgb="FFA6A6A6"/>
      </right>
      <top style="thin">
        <color theme="0" tint="-0.34998626667073579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0" tint="-0.34998626667073579"/>
      </top>
      <bottom style="thin">
        <color rgb="FFA6A6A6"/>
      </bottom>
      <diagonal/>
    </border>
    <border>
      <left style="thin">
        <color rgb="FFA6A6A6"/>
      </left>
      <right style="thin">
        <color theme="0" tint="-0.499984740745262"/>
      </right>
      <top style="thin">
        <color theme="0" tint="-0.34998626667073579"/>
      </top>
      <bottom style="thin">
        <color rgb="FFA6A6A6"/>
      </bottom>
      <diagonal/>
    </border>
    <border>
      <left style="thin">
        <color theme="0" tint="-0.499984740745262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0" tint="-0.499984740745262"/>
      </right>
      <top style="thin">
        <color rgb="FFA6A6A6"/>
      </top>
      <bottom style="thin">
        <color rgb="FFA6A6A6"/>
      </bottom>
      <diagonal/>
    </border>
    <border>
      <left style="thin">
        <color theme="0" tint="-0.499984740745262"/>
      </left>
      <right style="thin">
        <color rgb="FFA6A6A6"/>
      </right>
      <top style="thin">
        <color rgb="FFA6A6A6"/>
      </top>
      <bottom style="thin">
        <color theme="0" tint="-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0" tint="-0.499984740745262"/>
      </bottom>
      <diagonal/>
    </border>
    <border>
      <left style="thin">
        <color rgb="FFA6A6A6"/>
      </left>
      <right style="thin">
        <color theme="0" tint="-0.499984740745262"/>
      </right>
      <top style="thin">
        <color rgb="FFA6A6A6"/>
      </top>
      <bottom style="thin">
        <color theme="0" tint="-0.499984740745262"/>
      </bottom>
      <diagonal/>
    </border>
  </borders>
  <cellStyleXfs count="8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  <xf numFmtId="9" fontId="5" fillId="0" borderId="0" applyFont="0" applyFill="0" applyBorder="0" applyAlignment="0" applyProtection="0"/>
    <xf numFmtId="0" fontId="1" fillId="0" borderId="0"/>
  </cellStyleXfs>
  <cellXfs count="171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5" borderId="0" xfId="0" applyNumberFormat="1" applyFont="1" applyFill="1" applyAlignment="1">
      <alignment horizontal="left" vertical="center" indent="1"/>
    </xf>
    <xf numFmtId="49" fontId="7" fillId="5" borderId="0" xfId="0" applyNumberFormat="1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ill="1" applyAlignment="1">
      <alignment vertical="center"/>
    </xf>
    <xf numFmtId="0" fontId="5" fillId="2" borderId="0" xfId="0" applyFont="1" applyFill="1"/>
    <xf numFmtId="0" fontId="0" fillId="2" borderId="0" xfId="0" applyFill="1" applyAlignment="1">
      <alignment vertical="center"/>
    </xf>
    <xf numFmtId="0" fontId="0" fillId="7" borderId="0" xfId="0" applyFill="1"/>
    <xf numFmtId="0" fontId="9" fillId="7" borderId="0" xfId="2" applyFont="1" applyFill="1" applyBorder="1" applyAlignment="1" applyProtection="1">
      <alignment vertical="center"/>
    </xf>
    <xf numFmtId="0" fontId="0" fillId="7" borderId="0" xfId="0" applyFill="1" applyAlignment="1">
      <alignment horizontal="center"/>
    </xf>
    <xf numFmtId="49" fontId="10" fillId="3" borderId="0" xfId="0" applyNumberFormat="1" applyFont="1" applyFill="1" applyAlignment="1">
      <alignment vertical="center"/>
    </xf>
    <xf numFmtId="49" fontId="10" fillId="3" borderId="0" xfId="0" applyNumberFormat="1" applyFont="1" applyFill="1" applyAlignment="1">
      <alignment horizontal="left" vertical="center" indent="1"/>
    </xf>
    <xf numFmtId="0" fontId="14" fillId="4" borderId="0" xfId="0" applyFont="1" applyFill="1" applyAlignment="1">
      <alignment horizontal="right" vertical="center"/>
    </xf>
    <xf numFmtId="0" fontId="15" fillId="6" borderId="0" xfId="0" applyFont="1" applyFill="1" applyAlignment="1">
      <alignment horizontal="right" vertical="center"/>
    </xf>
    <xf numFmtId="0" fontId="16" fillId="2" borderId="0" xfId="0" applyFont="1" applyFill="1" applyAlignment="1">
      <alignment vertical="center"/>
    </xf>
    <xf numFmtId="0" fontId="16" fillId="3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0" fillId="10" borderId="3" xfId="0" applyFill="1" applyBorder="1" applyAlignment="1">
      <alignment horizontal="center"/>
    </xf>
    <xf numFmtId="0" fontId="11" fillId="13" borderId="0" xfId="0" applyFont="1" applyFill="1" applyAlignment="1">
      <alignment horizontal="center"/>
    </xf>
    <xf numFmtId="0" fontId="24" fillId="13" borderId="0" xfId="0" applyFont="1" applyFill="1"/>
    <xf numFmtId="0" fontId="0" fillId="13" borderId="0" xfId="0" applyFill="1"/>
    <xf numFmtId="0" fontId="0" fillId="13" borderId="7" xfId="0" applyFill="1" applyBorder="1"/>
    <xf numFmtId="0" fontId="0" fillId="13" borderId="8" xfId="0" applyFill="1" applyBorder="1"/>
    <xf numFmtId="0" fontId="0" fillId="13" borderId="9" xfId="0" applyFill="1" applyBorder="1"/>
    <xf numFmtId="0" fontId="0" fillId="13" borderId="10" xfId="0" applyFill="1" applyBorder="1"/>
    <xf numFmtId="0" fontId="0" fillId="13" borderId="11" xfId="0" applyFill="1" applyBorder="1"/>
    <xf numFmtId="0" fontId="26" fillId="15" borderId="3" xfId="0" applyFont="1" applyFill="1" applyBorder="1" applyAlignment="1" applyProtection="1">
      <alignment horizontal="center" vertical="center"/>
      <protection locked="0"/>
    </xf>
    <xf numFmtId="0" fontId="0" fillId="17" borderId="4" xfId="0" applyFill="1" applyBorder="1"/>
    <xf numFmtId="0" fontId="11" fillId="17" borderId="5" xfId="0" applyFont="1" applyFill="1" applyBorder="1" applyAlignment="1">
      <alignment horizontal="center"/>
    </xf>
    <xf numFmtId="0" fontId="0" fillId="17" borderId="6" xfId="0" applyFill="1" applyBorder="1"/>
    <xf numFmtId="0" fontId="0" fillId="17" borderId="7" xfId="0" applyFill="1" applyBorder="1"/>
    <xf numFmtId="0" fontId="0" fillId="17" borderId="8" xfId="0" applyFill="1" applyBorder="1"/>
    <xf numFmtId="0" fontId="24" fillId="17" borderId="0" xfId="0" applyFont="1" applyFill="1"/>
    <xf numFmtId="0" fontId="0" fillId="17" borderId="0" xfId="0" applyFill="1"/>
    <xf numFmtId="0" fontId="0" fillId="17" borderId="9" xfId="0" applyFill="1" applyBorder="1"/>
    <xf numFmtId="0" fontId="0" fillId="17" borderId="10" xfId="0" applyFill="1" applyBorder="1"/>
    <xf numFmtId="0" fontId="0" fillId="17" borderId="11" xfId="0" applyFill="1" applyBorder="1"/>
    <xf numFmtId="0" fontId="30" fillId="19" borderId="2" xfId="0" applyFont="1" applyFill="1" applyBorder="1" applyAlignment="1">
      <alignment horizontal="center" vertical="center"/>
    </xf>
    <xf numFmtId="0" fontId="13" fillId="20" borderId="2" xfId="0" applyFont="1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0" fillId="17" borderId="7" xfId="0" applyFill="1" applyBorder="1" applyAlignment="1">
      <alignment vertical="top"/>
    </xf>
    <xf numFmtId="0" fontId="0" fillId="17" borderId="8" xfId="0" applyFill="1" applyBorder="1" applyAlignment="1">
      <alignment vertical="top"/>
    </xf>
    <xf numFmtId="0" fontId="4" fillId="19" borderId="8" xfId="1" applyFill="1" applyBorder="1" applyAlignment="1">
      <alignment vertical="center"/>
    </xf>
    <xf numFmtId="0" fontId="4" fillId="19" borderId="11" xfId="1" applyFill="1" applyBorder="1" applyAlignment="1">
      <alignment vertical="center"/>
    </xf>
    <xf numFmtId="0" fontId="0" fillId="19" borderId="8" xfId="0" applyFill="1" applyBorder="1"/>
    <xf numFmtId="0" fontId="5" fillId="19" borderId="15" xfId="0" applyFont="1" applyFill="1" applyBorder="1"/>
    <xf numFmtId="0" fontId="5" fillId="19" borderId="6" xfId="0" applyFont="1" applyFill="1" applyBorder="1"/>
    <xf numFmtId="0" fontId="4" fillId="19" borderId="18" xfId="1" applyFill="1" applyBorder="1" applyAlignment="1">
      <alignment vertical="center"/>
    </xf>
    <xf numFmtId="0" fontId="5" fillId="19" borderId="4" xfId="0" applyFont="1" applyFill="1" applyBorder="1"/>
    <xf numFmtId="0" fontId="5" fillId="19" borderId="0" xfId="0" applyFont="1" applyFill="1"/>
    <xf numFmtId="0" fontId="5" fillId="19" borderId="5" xfId="0" applyFont="1" applyFill="1" applyBorder="1"/>
    <xf numFmtId="0" fontId="5" fillId="19" borderId="7" xfId="0" applyFont="1" applyFill="1" applyBorder="1"/>
    <xf numFmtId="0" fontId="5" fillId="19" borderId="8" xfId="0" applyFont="1" applyFill="1" applyBorder="1"/>
    <xf numFmtId="164" fontId="11" fillId="14" borderId="14" xfId="0" applyNumberFormat="1" applyFont="1" applyFill="1" applyBorder="1" applyAlignment="1" applyProtection="1">
      <alignment horizontal="center" vertical="center" shrinkToFit="1"/>
      <protection hidden="1"/>
    </xf>
    <xf numFmtId="164" fontId="11" fillId="18" borderId="1" xfId="0" applyNumberFormat="1" applyFont="1" applyFill="1" applyBorder="1" applyAlignment="1" applyProtection="1">
      <alignment horizontal="center" vertical="center" shrinkToFit="1"/>
      <protection hidden="1"/>
    </xf>
    <xf numFmtId="49" fontId="10" fillId="3" borderId="0" xfId="0" applyNumberFormat="1" applyFont="1" applyFill="1" applyAlignment="1">
      <alignment horizontal="left" vertical="center" indent="3"/>
    </xf>
    <xf numFmtId="49" fontId="7" fillId="5" borderId="0" xfId="0" applyNumberFormat="1" applyFont="1" applyFill="1" applyAlignment="1">
      <alignment horizontal="left" vertical="center" indent="3"/>
    </xf>
    <xf numFmtId="49" fontId="10" fillId="3" borderId="0" xfId="0" applyNumberFormat="1" applyFont="1" applyFill="1" applyAlignment="1">
      <alignment horizontal="left" vertical="center" indent="9"/>
    </xf>
    <xf numFmtId="49" fontId="7" fillId="5" borderId="0" xfId="0" applyNumberFormat="1" applyFont="1" applyFill="1" applyAlignment="1">
      <alignment horizontal="left" vertical="center" indent="9"/>
    </xf>
    <xf numFmtId="0" fontId="6" fillId="2" borderId="0" xfId="0" applyFont="1" applyFill="1"/>
    <xf numFmtId="0" fontId="23" fillId="13" borderId="0" xfId="0" applyFont="1" applyFill="1" applyProtection="1">
      <protection hidden="1"/>
    </xf>
    <xf numFmtId="0" fontId="18" fillId="7" borderId="15" xfId="0" applyFont="1" applyFill="1" applyBorder="1" applyAlignment="1" applyProtection="1">
      <alignment horizontal="centerContinuous" vertical="center"/>
      <protection hidden="1"/>
    </xf>
    <xf numFmtId="0" fontId="33" fillId="7" borderId="16" xfId="0" applyFont="1" applyFill="1" applyBorder="1" applyAlignment="1" applyProtection="1">
      <alignment horizontal="centerContinuous" vertical="center"/>
      <protection hidden="1"/>
    </xf>
    <xf numFmtId="0" fontId="18" fillId="7" borderId="17" xfId="0" applyFont="1" applyFill="1" applyBorder="1" applyAlignment="1" applyProtection="1">
      <alignment horizontal="centerContinuous" vertical="center"/>
      <protection hidden="1"/>
    </xf>
    <xf numFmtId="0" fontId="27" fillId="7" borderId="17" xfId="0" applyFont="1" applyFill="1" applyBorder="1" applyAlignment="1" applyProtection="1">
      <alignment horizontal="centerContinuous" vertical="center"/>
      <protection hidden="1"/>
    </xf>
    <xf numFmtId="0" fontId="28" fillId="17" borderId="0" xfId="0" applyFont="1" applyFill="1" applyProtection="1">
      <protection hidden="1"/>
    </xf>
    <xf numFmtId="164" fontId="21" fillId="0" borderId="3" xfId="0" applyNumberFormat="1" applyFont="1" applyBorder="1" applyAlignment="1" applyProtection="1">
      <alignment horizontal="center" shrinkToFit="1"/>
      <protection locked="0"/>
    </xf>
    <xf numFmtId="0" fontId="19" fillId="7" borderId="21" xfId="0" applyFont="1" applyFill="1" applyBorder="1" applyAlignment="1">
      <alignment horizontal="centerContinuous" vertical="center"/>
    </xf>
    <xf numFmtId="0" fontId="20" fillId="7" borderId="22" xfId="0" applyFont="1" applyFill="1" applyBorder="1" applyAlignment="1">
      <alignment horizontal="centerContinuous" vertical="center"/>
    </xf>
    <xf numFmtId="0" fontId="20" fillId="7" borderId="23" xfId="0" applyFont="1" applyFill="1" applyBorder="1" applyAlignment="1">
      <alignment horizontal="centerContinuous" vertical="center"/>
    </xf>
    <xf numFmtId="0" fontId="11" fillId="9" borderId="24" xfId="0" applyFont="1" applyFill="1" applyBorder="1"/>
    <xf numFmtId="0" fontId="11" fillId="11" borderId="25" xfId="0" applyFont="1" applyFill="1" applyBorder="1" applyAlignment="1">
      <alignment horizontal="center"/>
    </xf>
    <xf numFmtId="0" fontId="22" fillId="2" borderId="26" xfId="0" applyFont="1" applyFill="1" applyBorder="1" applyAlignment="1" applyProtection="1">
      <alignment shrinkToFit="1"/>
      <protection hidden="1"/>
    </xf>
    <xf numFmtId="165" fontId="11" fillId="8" borderId="25" xfId="0" applyNumberFormat="1" applyFont="1" applyFill="1" applyBorder="1" applyAlignment="1" applyProtection="1">
      <alignment horizontal="center" shrinkToFit="1"/>
      <protection hidden="1"/>
    </xf>
    <xf numFmtId="0" fontId="22" fillId="2" borderId="24" xfId="0" applyFont="1" applyFill="1" applyBorder="1" applyAlignment="1" applyProtection="1">
      <alignment shrinkToFit="1"/>
      <protection hidden="1"/>
    </xf>
    <xf numFmtId="0" fontId="19" fillId="7" borderId="27" xfId="0" applyFont="1" applyFill="1" applyBorder="1" applyAlignment="1">
      <alignment horizontal="centerContinuous" vertical="center"/>
    </xf>
    <xf numFmtId="0" fontId="20" fillId="7" borderId="28" xfId="0" applyFont="1" applyFill="1" applyBorder="1" applyAlignment="1">
      <alignment horizontal="centerContinuous" vertical="center"/>
    </xf>
    <xf numFmtId="0" fontId="20" fillId="7" borderId="29" xfId="0" applyFont="1" applyFill="1" applyBorder="1" applyAlignment="1">
      <alignment horizontal="centerContinuous" vertical="center"/>
    </xf>
    <xf numFmtId="0" fontId="0" fillId="0" borderId="24" xfId="0" applyBorder="1" applyAlignment="1" applyProtection="1">
      <alignment shrinkToFit="1"/>
      <protection locked="0"/>
    </xf>
    <xf numFmtId="0" fontId="0" fillId="19" borderId="2" xfId="0" applyFill="1" applyBorder="1" applyAlignment="1">
      <alignment horizontal="center" vertical="center"/>
    </xf>
    <xf numFmtId="0" fontId="0" fillId="19" borderId="30" xfId="0" applyFill="1" applyBorder="1" applyAlignment="1">
      <alignment horizontal="centerContinuous" vertical="center"/>
    </xf>
    <xf numFmtId="0" fontId="0" fillId="7" borderId="16" xfId="0" applyFill="1" applyBorder="1"/>
    <xf numFmtId="0" fontId="0" fillId="7" borderId="15" xfId="0" applyFill="1" applyBorder="1"/>
    <xf numFmtId="0" fontId="9" fillId="7" borderId="15" xfId="2" applyFont="1" applyFill="1" applyBorder="1" applyAlignment="1" applyProtection="1">
      <alignment vertical="center"/>
    </xf>
    <xf numFmtId="0" fontId="0" fillId="7" borderId="15" xfId="0" applyFill="1" applyBorder="1" applyAlignment="1">
      <alignment horizontal="center"/>
    </xf>
    <xf numFmtId="0" fontId="0" fillId="7" borderId="17" xfId="0" applyFill="1" applyBorder="1"/>
    <xf numFmtId="0" fontId="5" fillId="19" borderId="9" xfId="0" applyFont="1" applyFill="1" applyBorder="1"/>
    <xf numFmtId="0" fontId="5" fillId="19" borderId="10" xfId="0" applyFont="1" applyFill="1" applyBorder="1"/>
    <xf numFmtId="0" fontId="5" fillId="19" borderId="11" xfId="0" applyFont="1" applyFill="1" applyBorder="1"/>
    <xf numFmtId="0" fontId="0" fillId="19" borderId="4" xfId="0" applyFill="1" applyBorder="1"/>
    <xf numFmtId="0" fontId="0" fillId="19" borderId="5" xfId="0" applyFill="1" applyBorder="1"/>
    <xf numFmtId="0" fontId="0" fillId="19" borderId="6" xfId="0" applyFill="1" applyBorder="1"/>
    <xf numFmtId="0" fontId="0" fillId="19" borderId="9" xfId="0" applyFill="1" applyBorder="1"/>
    <xf numFmtId="0" fontId="0" fillId="19" borderId="10" xfId="0" applyFill="1" applyBorder="1"/>
    <xf numFmtId="0" fontId="0" fillId="19" borderId="7" xfId="0" applyFill="1" applyBorder="1"/>
    <xf numFmtId="0" fontId="0" fillId="19" borderId="7" xfId="0" applyFill="1" applyBorder="1" applyAlignment="1">
      <alignment vertical="center"/>
    </xf>
    <xf numFmtId="0" fontId="0" fillId="19" borderId="7" xfId="0" applyFill="1" applyBorder="1" applyAlignment="1">
      <alignment horizontal="center" vertical="center"/>
    </xf>
    <xf numFmtId="0" fontId="0" fillId="19" borderId="0" xfId="0" applyFill="1"/>
    <xf numFmtId="0" fontId="0" fillId="19" borderId="0" xfId="0" applyFill="1" applyAlignment="1">
      <alignment horizontal="center" vertical="center"/>
    </xf>
    <xf numFmtId="0" fontId="0" fillId="19" borderId="0" xfId="0" applyFill="1" applyAlignment="1">
      <alignment vertical="top"/>
    </xf>
    <xf numFmtId="0" fontId="0" fillId="19" borderId="7" xfId="0" applyFill="1" applyBorder="1" applyAlignment="1">
      <alignment vertical="top"/>
    </xf>
    <xf numFmtId="0" fontId="31" fillId="21" borderId="2" xfId="0" applyFont="1" applyFill="1" applyBorder="1" applyAlignment="1">
      <alignment horizontal="center" vertical="center"/>
    </xf>
    <xf numFmtId="0" fontId="13" fillId="22" borderId="2" xfId="0" applyFont="1" applyFill="1" applyBorder="1" applyAlignment="1">
      <alignment horizontal="center" vertical="center" wrapText="1"/>
    </xf>
    <xf numFmtId="49" fontId="10" fillId="3" borderId="0" xfId="0" applyNumberFormat="1" applyFont="1" applyFill="1" applyAlignment="1">
      <alignment horizontal="left" vertical="center" indent="2"/>
    </xf>
    <xf numFmtId="0" fontId="14" fillId="2" borderId="0" xfId="0" applyFont="1" applyFill="1" applyAlignment="1">
      <alignment horizontal="right" vertical="center"/>
    </xf>
    <xf numFmtId="49" fontId="7" fillId="5" borderId="0" xfId="0" applyNumberFormat="1" applyFont="1" applyFill="1" applyAlignment="1">
      <alignment horizontal="left" vertical="center" indent="2"/>
    </xf>
    <xf numFmtId="0" fontId="15" fillId="2" borderId="0" xfId="0" applyFont="1" applyFill="1" applyAlignment="1">
      <alignment horizontal="right" vertical="center"/>
    </xf>
    <xf numFmtId="0" fontId="0" fillId="2" borderId="0" xfId="0" applyFill="1"/>
    <xf numFmtId="0" fontId="34" fillId="2" borderId="0" xfId="4" applyFont="1" applyFill="1" applyAlignment="1" applyProtection="1">
      <alignment vertical="center"/>
      <protection locked="0"/>
    </xf>
    <xf numFmtId="0" fontId="1" fillId="0" borderId="31" xfId="7" applyBorder="1" applyAlignment="1">
      <alignment horizontal="left" wrapText="1" indent="1"/>
    </xf>
    <xf numFmtId="0" fontId="1" fillId="2" borderId="0" xfId="7" applyFill="1"/>
    <xf numFmtId="0" fontId="35" fillId="2" borderId="0" xfId="4" applyFont="1" applyFill="1" applyAlignment="1" applyProtection="1">
      <alignment vertical="center"/>
      <protection locked="0"/>
    </xf>
    <xf numFmtId="0" fontId="1" fillId="0" borderId="32" xfId="7" applyBorder="1" applyAlignment="1">
      <alignment horizontal="left" indent="1"/>
    </xf>
    <xf numFmtId="0" fontId="1" fillId="0" borderId="32" xfId="7" applyBorder="1" applyAlignment="1">
      <alignment horizontal="left" vertical="center" wrapText="1" indent="1"/>
    </xf>
    <xf numFmtId="0" fontId="1" fillId="0" borderId="32" xfId="7" applyBorder="1" applyAlignment="1">
      <alignment horizontal="left" vertical="top" wrapText="1" indent="2"/>
    </xf>
    <xf numFmtId="0" fontId="13" fillId="2" borderId="0" xfId="4" applyFont="1" applyFill="1" applyAlignment="1" applyProtection="1">
      <alignment vertical="center"/>
      <protection locked="0"/>
    </xf>
    <xf numFmtId="0" fontId="11" fillId="0" borderId="32" xfId="7" applyFont="1" applyBorder="1" applyAlignment="1">
      <alignment horizontal="left" indent="1"/>
    </xf>
    <xf numFmtId="0" fontId="1" fillId="0" borderId="33" xfId="7" applyBorder="1" applyAlignment="1">
      <alignment horizontal="left" indent="1"/>
    </xf>
    <xf numFmtId="0" fontId="18" fillId="7" borderId="2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hidden="1"/>
    </xf>
    <xf numFmtId="0" fontId="32" fillId="0" borderId="2" xfId="0" applyFont="1" applyBorder="1" applyAlignment="1" applyProtection="1">
      <alignment horizontal="center" vertical="center"/>
      <protection hidden="1"/>
    </xf>
    <xf numFmtId="9" fontId="32" fillId="0" borderId="2" xfId="6" applyFont="1" applyFill="1" applyBorder="1" applyAlignment="1" applyProtection="1">
      <alignment horizontal="center" vertical="center"/>
      <protection hidden="1"/>
    </xf>
    <xf numFmtId="10" fontId="32" fillId="0" borderId="2" xfId="6" applyNumberFormat="1" applyFont="1" applyFill="1" applyBorder="1" applyAlignment="1" applyProtection="1">
      <alignment horizontal="center" vertical="center"/>
      <protection hidden="1"/>
    </xf>
    <xf numFmtId="164" fontId="32" fillId="0" borderId="2" xfId="0" applyNumberFormat="1" applyFont="1" applyBorder="1" applyAlignment="1" applyProtection="1">
      <alignment horizontal="center" vertical="center"/>
      <protection hidden="1"/>
    </xf>
    <xf numFmtId="0" fontId="11" fillId="9" borderId="2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 wrapText="1" shrinkToFit="1"/>
    </xf>
    <xf numFmtId="0" fontId="11" fillId="10" borderId="2" xfId="0" applyFont="1" applyFill="1" applyBorder="1" applyAlignment="1">
      <alignment horizontal="center" vertical="center"/>
    </xf>
    <xf numFmtId="0" fontId="22" fillId="26" borderId="34" xfId="0" applyFont="1" applyFill="1" applyBorder="1" applyAlignment="1">
      <alignment shrinkToFit="1"/>
    </xf>
    <xf numFmtId="164" fontId="21" fillId="26" borderId="35" xfId="0" applyNumberFormat="1" applyFont="1" applyFill="1" applyBorder="1" applyAlignment="1">
      <alignment horizontal="center" shrinkToFit="1"/>
    </xf>
    <xf numFmtId="165" fontId="11" fillId="26" borderId="36" xfId="0" applyNumberFormat="1" applyFont="1" applyFill="1" applyBorder="1" applyAlignment="1">
      <alignment horizontal="center" shrinkToFit="1"/>
    </xf>
    <xf numFmtId="0" fontId="22" fillId="26" borderId="37" xfId="0" applyFont="1" applyFill="1" applyBorder="1" applyAlignment="1">
      <alignment shrinkToFit="1"/>
    </xf>
    <xf numFmtId="164" fontId="21" fillId="26" borderId="38" xfId="0" applyNumberFormat="1" applyFont="1" applyFill="1" applyBorder="1" applyAlignment="1">
      <alignment horizontal="center" shrinkToFit="1"/>
    </xf>
    <xf numFmtId="165" fontId="11" fillId="26" borderId="39" xfId="0" applyNumberFormat="1" applyFont="1" applyFill="1" applyBorder="1" applyAlignment="1">
      <alignment horizontal="center" shrinkToFit="1"/>
    </xf>
    <xf numFmtId="0" fontId="22" fillId="26" borderId="40" xfId="0" applyFont="1" applyFill="1" applyBorder="1" applyAlignment="1">
      <alignment shrinkToFit="1"/>
    </xf>
    <xf numFmtId="164" fontId="21" fillId="26" borderId="41" xfId="0" applyNumberFormat="1" applyFont="1" applyFill="1" applyBorder="1" applyAlignment="1">
      <alignment horizontal="center" shrinkToFit="1"/>
    </xf>
    <xf numFmtId="165" fontId="11" fillId="26" borderId="42" xfId="0" applyNumberFormat="1" applyFont="1" applyFill="1" applyBorder="1" applyAlignment="1">
      <alignment horizontal="center" shrinkToFit="1"/>
    </xf>
    <xf numFmtId="0" fontId="0" fillId="26" borderId="34" xfId="0" applyFill="1" applyBorder="1" applyAlignment="1">
      <alignment shrinkToFit="1"/>
    </xf>
    <xf numFmtId="0" fontId="0" fillId="26" borderId="37" xfId="0" applyFill="1" applyBorder="1" applyAlignment="1">
      <alignment shrinkToFit="1"/>
    </xf>
    <xf numFmtId="0" fontId="0" fillId="26" borderId="40" xfId="0" applyFill="1" applyBorder="1" applyAlignment="1">
      <alignment shrinkToFit="1"/>
    </xf>
    <xf numFmtId="0" fontId="33" fillId="24" borderId="16" xfId="0" applyFont="1" applyFill="1" applyBorder="1" applyAlignment="1" applyProtection="1">
      <alignment horizontal="center" vertical="center"/>
      <protection locked="0"/>
    </xf>
    <xf numFmtId="0" fontId="33" fillId="24" borderId="15" xfId="0" applyFont="1" applyFill="1" applyBorder="1" applyAlignment="1" applyProtection="1">
      <alignment horizontal="center" vertical="center"/>
      <protection locked="0"/>
    </xf>
    <xf numFmtId="0" fontId="33" fillId="24" borderId="17" xfId="0" applyFont="1" applyFill="1" applyBorder="1" applyAlignment="1" applyProtection="1">
      <alignment horizontal="center" vertical="center"/>
      <protection locked="0"/>
    </xf>
    <xf numFmtId="166" fontId="25" fillId="16" borderId="19" xfId="0" applyNumberFormat="1" applyFont="1" applyFill="1" applyBorder="1" applyAlignment="1" applyProtection="1">
      <alignment horizontal="center" vertical="center" shrinkToFit="1"/>
      <protection hidden="1"/>
    </xf>
    <xf numFmtId="166" fontId="25" fillId="16" borderId="20" xfId="0" applyNumberFormat="1" applyFont="1" applyFill="1" applyBorder="1" applyAlignment="1" applyProtection="1">
      <alignment horizontal="center" vertical="center" shrinkToFit="1"/>
      <protection hidden="1"/>
    </xf>
    <xf numFmtId="166" fontId="25" fillId="12" borderId="12" xfId="0" applyNumberFormat="1" applyFont="1" applyFill="1" applyBorder="1" applyAlignment="1" applyProtection="1">
      <alignment horizontal="center" vertical="center" shrinkToFit="1"/>
      <protection hidden="1"/>
    </xf>
    <xf numFmtId="166" fontId="25" fillId="12" borderId="13" xfId="0" applyNumberFormat="1" applyFont="1" applyFill="1" applyBorder="1" applyAlignment="1" applyProtection="1">
      <alignment horizontal="center" vertical="center" shrinkToFit="1"/>
      <protection hidden="1"/>
    </xf>
    <xf numFmtId="0" fontId="33" fillId="16" borderId="16" xfId="0" applyFont="1" applyFill="1" applyBorder="1" applyAlignment="1" applyProtection="1">
      <alignment horizontal="center" vertical="center"/>
      <protection hidden="1"/>
    </xf>
    <xf numFmtId="0" fontId="33" fillId="16" borderId="15" xfId="0" applyFont="1" applyFill="1" applyBorder="1" applyAlignment="1" applyProtection="1">
      <alignment horizontal="center" vertical="center"/>
      <protection hidden="1"/>
    </xf>
    <xf numFmtId="0" fontId="33" fillId="16" borderId="17" xfId="0" applyFont="1" applyFill="1" applyBorder="1" applyAlignment="1" applyProtection="1">
      <alignment horizontal="center" vertical="center"/>
      <protection hidden="1"/>
    </xf>
    <xf numFmtId="0" fontId="33" fillId="23" borderId="16" xfId="0" applyFont="1" applyFill="1" applyBorder="1" applyAlignment="1" applyProtection="1">
      <alignment horizontal="center" vertical="center" shrinkToFit="1"/>
      <protection hidden="1"/>
    </xf>
    <xf numFmtId="0" fontId="33" fillId="23" borderId="15" xfId="0" applyFont="1" applyFill="1" applyBorder="1" applyAlignment="1" applyProtection="1">
      <alignment horizontal="center" vertical="center" shrinkToFit="1"/>
      <protection hidden="1"/>
    </xf>
    <xf numFmtId="0" fontId="33" fillId="23" borderId="17" xfId="0" applyFont="1" applyFill="1" applyBorder="1" applyAlignment="1" applyProtection="1">
      <alignment horizontal="center" vertical="center" shrinkToFit="1"/>
      <protection hidden="1"/>
    </xf>
    <xf numFmtId="0" fontId="17" fillId="12" borderId="16" xfId="0" applyFont="1" applyFill="1" applyBorder="1" applyAlignment="1" applyProtection="1">
      <alignment horizontal="center" vertical="center" shrinkToFit="1"/>
      <protection hidden="1"/>
    </xf>
    <xf numFmtId="0" fontId="17" fillId="12" borderId="15" xfId="0" applyFont="1" applyFill="1" applyBorder="1" applyAlignment="1" applyProtection="1">
      <alignment horizontal="center" vertical="center" shrinkToFit="1"/>
      <protection hidden="1"/>
    </xf>
    <xf numFmtId="0" fontId="17" fillId="12" borderId="17" xfId="0" applyFont="1" applyFill="1" applyBorder="1" applyAlignment="1" applyProtection="1">
      <alignment horizontal="center" vertical="center" shrinkToFit="1"/>
      <protection hidden="1"/>
    </xf>
    <xf numFmtId="0" fontId="23" fillId="13" borderId="0" xfId="0" applyFont="1" applyFill="1" applyAlignment="1" applyProtection="1">
      <alignment horizontal="center" vertical="top"/>
      <protection hidden="1"/>
    </xf>
    <xf numFmtId="0" fontId="17" fillId="16" borderId="16" xfId="0" applyFont="1" applyFill="1" applyBorder="1" applyAlignment="1">
      <alignment horizontal="center" vertical="center"/>
    </xf>
    <xf numFmtId="0" fontId="17" fillId="16" borderId="15" xfId="0" applyFont="1" applyFill="1" applyBorder="1" applyAlignment="1">
      <alignment horizontal="center" vertical="center"/>
    </xf>
    <xf numFmtId="0" fontId="17" fillId="16" borderId="17" xfId="0" applyFont="1" applyFill="1" applyBorder="1" applyAlignment="1">
      <alignment horizontal="center" vertical="center"/>
    </xf>
    <xf numFmtId="0" fontId="29" fillId="17" borderId="0" xfId="0" applyFont="1" applyFill="1" applyAlignment="1" applyProtection="1">
      <alignment horizontal="center" vertical="top"/>
      <protection hidden="1"/>
    </xf>
    <xf numFmtId="0" fontId="19" fillId="25" borderId="2" xfId="0" applyFont="1" applyFill="1" applyBorder="1" applyAlignment="1">
      <alignment horizontal="center" vertical="center"/>
    </xf>
  </cellXfs>
  <cellStyles count="8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3 2 2" xfId="7" xr:uid="{EECC4C75-4DC2-480C-947C-4B13885BCCFF}"/>
    <cellStyle name="Percent" xfId="6" builtinId="5"/>
  </cellStyles>
  <dxfs count="0"/>
  <tableStyles count="0" defaultTableStyle="TableStyleMedium2" defaultPivotStyle="PivotStyleLight16"/>
  <colors>
    <mruColors>
      <color rgb="FFA6A6A6"/>
      <color rgb="FFCCCCCC"/>
      <color rgb="FF636363"/>
      <color rgb="FF5B9BD5"/>
      <color rgb="FF203764"/>
      <color rgb="FF806000"/>
      <color rgb="FFD9E1F2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Calc!$Y$3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Calc!$Z$2:$AK$2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Calc!$Z$3:$AK$3</c:f>
              <c:numCache>
                <c:formatCode>[$$-409]#,##0.0</c:formatCode>
                <c:ptCount val="12"/>
                <c:pt idx="0">
                  <c:v>12000</c:v>
                </c:pt>
                <c:pt idx="1">
                  <c:v>13000</c:v>
                </c:pt>
                <c:pt idx="2">
                  <c:v>12500</c:v>
                </c:pt>
                <c:pt idx="3">
                  <c:v>12000</c:v>
                </c:pt>
                <c:pt idx="4">
                  <c:v>13000</c:v>
                </c:pt>
                <c:pt idx="5">
                  <c:v>12500</c:v>
                </c:pt>
                <c:pt idx="6">
                  <c:v>12000</c:v>
                </c:pt>
                <c:pt idx="7">
                  <c:v>13000</c:v>
                </c:pt>
                <c:pt idx="8">
                  <c:v>12500</c:v>
                </c:pt>
                <c:pt idx="9">
                  <c:v>12000</c:v>
                </c:pt>
                <c:pt idx="10">
                  <c:v>13000</c:v>
                </c:pt>
                <c:pt idx="11">
                  <c:v>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2D-431E-B9D0-CF79ECC6B180}"/>
            </c:ext>
          </c:extLst>
        </c:ser>
        <c:ser>
          <c:idx val="1"/>
          <c:order val="1"/>
          <c:tx>
            <c:strRef>
              <c:f>Calc!$Y$4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Calc!$Z$2:$AK$2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Calc!$Z$4:$AK$4</c:f>
              <c:numCache>
                <c:formatCode>[$$-409]#,##0.0</c:formatCode>
                <c:ptCount val="12"/>
                <c:pt idx="0">
                  <c:v>13200.000000000002</c:v>
                </c:pt>
                <c:pt idx="1">
                  <c:v>9100</c:v>
                </c:pt>
                <c:pt idx="2">
                  <c:v>8750</c:v>
                </c:pt>
                <c:pt idx="3">
                  <c:v>8400</c:v>
                </c:pt>
                <c:pt idx="4">
                  <c:v>11700</c:v>
                </c:pt>
                <c:pt idx="5">
                  <c:v>10000</c:v>
                </c:pt>
                <c:pt idx="6">
                  <c:v>13200.000000000002</c:v>
                </c:pt>
                <c:pt idx="7">
                  <c:v>13000</c:v>
                </c:pt>
                <c:pt idx="8">
                  <c:v>13750.000000000002</c:v>
                </c:pt>
                <c:pt idx="9">
                  <c:v>13200.000000000002</c:v>
                </c:pt>
                <c:pt idx="10">
                  <c:v>16900</c:v>
                </c:pt>
                <c:pt idx="11">
                  <c:v>8750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2D-431E-B9D0-CF79ECC6B1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13771503"/>
        <c:axId val="213778991"/>
      </c:barChart>
      <c:catAx>
        <c:axId val="213771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213778991"/>
        <c:crosses val="autoZero"/>
        <c:auto val="1"/>
        <c:lblAlgn val="ctr"/>
        <c:lblOffset val="100"/>
        <c:noMultiLvlLbl val="0"/>
      </c:catAx>
      <c:valAx>
        <c:axId val="2137789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[$$-409]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213771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Calc!$Y$7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Calc!$Z$6:$AK$6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Calc!$Z$7:$AK$7</c:f>
              <c:numCache>
                <c:formatCode>[$$-409]#,##0.0</c:formatCode>
                <c:ptCount val="12"/>
                <c:pt idx="0">
                  <c:v>112750</c:v>
                </c:pt>
                <c:pt idx="1">
                  <c:v>104750</c:v>
                </c:pt>
                <c:pt idx="2">
                  <c:v>105500</c:v>
                </c:pt>
                <c:pt idx="3">
                  <c:v>112750</c:v>
                </c:pt>
                <c:pt idx="4">
                  <c:v>104750</c:v>
                </c:pt>
                <c:pt idx="5">
                  <c:v>105500</c:v>
                </c:pt>
                <c:pt idx="6">
                  <c:v>112750</c:v>
                </c:pt>
                <c:pt idx="7">
                  <c:v>104750</c:v>
                </c:pt>
                <c:pt idx="8">
                  <c:v>105500</c:v>
                </c:pt>
                <c:pt idx="9">
                  <c:v>112750</c:v>
                </c:pt>
                <c:pt idx="10">
                  <c:v>104750</c:v>
                </c:pt>
                <c:pt idx="11">
                  <c:v>104500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1-4FAC-80C8-7820CA0BDB7A}"/>
            </c:ext>
          </c:extLst>
        </c:ser>
        <c:ser>
          <c:idx val="1"/>
          <c:order val="1"/>
          <c:tx>
            <c:strRef>
              <c:f>Calc!$Y$8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Calc!$Z$6:$AK$6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Calc!$Z$8:$AK$8</c:f>
              <c:numCache>
                <c:formatCode>[$$-409]#,##0.0</c:formatCode>
                <c:ptCount val="12"/>
                <c:pt idx="0">
                  <c:v>106575</c:v>
                </c:pt>
                <c:pt idx="1">
                  <c:v>105100</c:v>
                </c:pt>
                <c:pt idx="2">
                  <c:v>89350</c:v>
                </c:pt>
                <c:pt idx="3">
                  <c:v>105075</c:v>
                </c:pt>
                <c:pt idx="4">
                  <c:v>102725</c:v>
                </c:pt>
                <c:pt idx="5">
                  <c:v>113100</c:v>
                </c:pt>
                <c:pt idx="6">
                  <c:v>113550</c:v>
                </c:pt>
                <c:pt idx="7">
                  <c:v>103575</c:v>
                </c:pt>
                <c:pt idx="8">
                  <c:v>116450</c:v>
                </c:pt>
                <c:pt idx="9">
                  <c:v>105575</c:v>
                </c:pt>
                <c:pt idx="10">
                  <c:v>113400</c:v>
                </c:pt>
                <c:pt idx="11">
                  <c:v>111300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F1-4FAC-80C8-7820CA0BD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13771503"/>
        <c:axId val="213778991"/>
      </c:barChart>
      <c:catAx>
        <c:axId val="213771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213778991"/>
        <c:crosses val="autoZero"/>
        <c:auto val="1"/>
        <c:lblAlgn val="ctr"/>
        <c:lblOffset val="100"/>
        <c:noMultiLvlLbl val="0"/>
      </c:catAx>
      <c:valAx>
        <c:axId val="2137789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[$$-409]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213771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Calc!$AB$11</c:f>
              <c:strCache>
                <c:ptCount val="1"/>
                <c:pt idx="0">
                  <c:v>Realization - Sort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%;\-0%;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[0]!Chart1SalesRepNames</c:f>
              <c:strCache>
                <c:ptCount val="5"/>
                <c:pt idx="0">
                  <c:v>Corby May</c:v>
                </c:pt>
                <c:pt idx="1">
                  <c:v>Michael Bapis</c:v>
                </c:pt>
                <c:pt idx="2">
                  <c:v>Peter Rohr</c:v>
                </c:pt>
                <c:pt idx="3">
                  <c:v>Geri Pell</c:v>
                </c:pt>
                <c:pt idx="4">
                  <c:v>Frank Sabia</c:v>
                </c:pt>
              </c:strCache>
            </c:strRef>
          </c:cat>
          <c:val>
            <c:numRef>
              <c:f>[0]!Chart1Realization</c:f>
              <c:numCache>
                <c:formatCode>0%</c:formatCode>
                <c:ptCount val="5"/>
                <c:pt idx="0">
                  <c:v>1.1116915422885572</c:v>
                </c:pt>
                <c:pt idx="1">
                  <c:v>1.0166666666666666</c:v>
                </c:pt>
                <c:pt idx="2">
                  <c:v>1.0107784431137725</c:v>
                </c:pt>
                <c:pt idx="3">
                  <c:v>0.9886138613861386</c:v>
                </c:pt>
                <c:pt idx="4">
                  <c:v>0.95631578947368423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21-4980-B285-EA50C19A4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59262479"/>
        <c:axId val="359258319"/>
      </c:barChart>
      <c:catAx>
        <c:axId val="35926247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359258319"/>
        <c:crosses val="autoZero"/>
        <c:auto val="1"/>
        <c:lblAlgn val="ctr"/>
        <c:lblOffset val="100"/>
        <c:noMultiLvlLbl val="0"/>
      </c:catAx>
      <c:valAx>
        <c:axId val="359258319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3592624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Calc!$AI$11</c:f>
              <c:strCache>
                <c:ptCount val="1"/>
                <c:pt idx="0">
                  <c:v>Share</c:v>
                </c:pt>
              </c:strCache>
            </c:strRef>
          </c:tx>
          <c:explosion val="7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D0E6-4615-971E-A1387EACDBF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0E6-4615-971E-A1387EACDB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D0E6-4615-971E-A1387EACDBF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0E6-4615-971E-A1387EACDBF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D0E6-4615-971E-A1387EACDBF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A18-4A04-855D-047EA376D48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2A18-4A04-855D-047EA376D48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A18-4A04-855D-047EA376D48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E-2A18-4A04-855D-047EA376D48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A18-4A04-855D-047EA376D48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2A83-4912-8988-35D7C3F33FF9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6-2A83-4912-8988-35D7C3F33FF9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2A83-4912-8988-35D7C3F33FF9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8-2A83-4912-8988-35D7C3F33FF9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2A83-4912-8988-35D7C3F33FF9}"/>
              </c:ext>
            </c:extLst>
          </c:dPt>
          <c:dLbls>
            <c:dLbl>
              <c:idx val="0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0E6-4615-971E-A1387EACDBF7}"/>
                </c:ext>
              </c:extLst>
            </c:dLbl>
            <c:dLbl>
              <c:idx val="1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0E6-4615-971E-A1387EACDBF7}"/>
                </c:ext>
              </c:extLst>
            </c:dLbl>
            <c:dLbl>
              <c:idx val="2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0E6-4615-971E-A1387EACDBF7}"/>
                </c:ext>
              </c:extLst>
            </c:dLbl>
            <c:dLbl>
              <c:idx val="3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0E6-4615-971E-A1387EACDBF7}"/>
                </c:ext>
              </c:extLst>
            </c:dLbl>
            <c:dLbl>
              <c:idx val="4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0E6-4615-971E-A1387EACDBF7}"/>
                </c:ext>
              </c:extLst>
            </c:dLbl>
            <c:dLbl>
              <c:idx val="5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A18-4A04-855D-047EA376D487}"/>
                </c:ext>
              </c:extLst>
            </c:dLbl>
            <c:dLbl>
              <c:idx val="6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A18-4A04-855D-047EA376D487}"/>
                </c:ext>
              </c:extLst>
            </c:dLbl>
            <c:dLbl>
              <c:idx val="7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A18-4A04-855D-047EA376D487}"/>
                </c:ext>
              </c:extLst>
            </c:dLbl>
            <c:dLbl>
              <c:idx val="8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A18-4A04-855D-047EA376D487}"/>
                </c:ext>
              </c:extLst>
            </c:dLbl>
            <c:dLbl>
              <c:idx val="9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A18-4A04-855D-047EA376D487}"/>
                </c:ext>
              </c:extLst>
            </c:dLbl>
            <c:dLbl>
              <c:idx val="10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A83-4912-8988-35D7C3F33FF9}"/>
                </c:ext>
              </c:extLst>
            </c:dLbl>
            <c:dLbl>
              <c:idx val="11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A83-4912-8988-35D7C3F33FF9}"/>
                </c:ext>
              </c:extLst>
            </c:dLbl>
            <c:dLbl>
              <c:idx val="12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A83-4912-8988-35D7C3F33FF9}"/>
                </c:ext>
              </c:extLst>
            </c:dLbl>
            <c:dLbl>
              <c:idx val="13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2A83-4912-8988-35D7C3F33FF9}"/>
                </c:ext>
              </c:extLst>
            </c:dLbl>
            <c:dLbl>
              <c:idx val="14"/>
              <c:numFmt formatCode="0.0%;\-0.0%;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2A83-4912-8988-35D7C3F33FF9}"/>
                </c:ext>
              </c:extLst>
            </c:dLbl>
            <c:numFmt formatCode="0.0%;\-0.0%;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[0]!Chart2SalesRepNames</c:f>
              <c:strCache>
                <c:ptCount val="5"/>
                <c:pt idx="0">
                  <c:v>Corby May</c:v>
                </c:pt>
                <c:pt idx="1">
                  <c:v>Nicole Andres</c:v>
                </c:pt>
                <c:pt idx="2">
                  <c:v>Geri Pell</c:v>
                </c:pt>
                <c:pt idx="3">
                  <c:v>Frank Sabia</c:v>
                </c:pt>
                <c:pt idx="4">
                  <c:v>Michael Bapis</c:v>
                </c:pt>
              </c:strCache>
            </c:strRef>
          </c:cat>
          <c:val>
            <c:numRef>
              <c:f>[0]!Chart2Share</c:f>
              <c:numCache>
                <c:formatCode>0%</c:formatCode>
                <c:ptCount val="5"/>
                <c:pt idx="0">
                  <c:v>0.17378623787210049</c:v>
                </c:pt>
                <c:pt idx="1">
                  <c:v>0.15661760416869203</c:v>
                </c:pt>
                <c:pt idx="2">
                  <c:v>0.15531488790807102</c:v>
                </c:pt>
                <c:pt idx="3">
                  <c:v>0.14131554898796445</c:v>
                </c:pt>
                <c:pt idx="4">
                  <c:v>0.13283817153078883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E6-4615-971E-A1387EACDBF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hyperlink" Target="#Database!A5"/><Relationship Id="rId12" Type="http://schemas.microsoft.com/office/2007/relationships/hdphoto" Target="../media/hdphoto1.wdp"/><Relationship Id="rId2" Type="http://schemas.openxmlformats.org/officeDocument/2006/relationships/chart" Target="../charts/chart1.xml"/><Relationship Id="rId6" Type="http://schemas.openxmlformats.org/officeDocument/2006/relationships/chart" Target="../charts/chart4.xml"/><Relationship Id="rId11" Type="http://schemas.openxmlformats.org/officeDocument/2006/relationships/image" Target="../media/image3.png"/><Relationship Id="rId5" Type="http://schemas.openxmlformats.org/officeDocument/2006/relationships/image" Target="../media/image1.png"/><Relationship Id="rId4" Type="http://schemas.openxmlformats.org/officeDocument/2006/relationships/chart" Target="../charts/chart3.xml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5" Type="http://schemas.openxmlformats.org/officeDocument/2006/relationships/image" Target="../media/image6.png"/><Relationship Id="rId1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5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4" Type="http://schemas.openxmlformats.org/officeDocument/2006/relationships/image" Target="../media/image1.png"/><Relationship Id="rId9" Type="http://schemas.openxmlformats.org/officeDocument/2006/relationships/image" Target="../media/image7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1</xdr:rowOff>
    </xdr:from>
    <xdr:to>
      <xdr:col>11</xdr:col>
      <xdr:colOff>0</xdr:colOff>
      <xdr:row>17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9CEC8AC-3F97-4410-91DD-96F4D0D86B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0</xdr:colOff>
      <xdr:row>23</xdr:row>
      <xdr:rowOff>1</xdr:rowOff>
    </xdr:from>
    <xdr:to>
      <xdr:col>11</xdr:col>
      <xdr:colOff>0</xdr:colOff>
      <xdr:row>31</xdr:row>
      <xdr:rowOff>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E3550EF8-E4C7-4D66-A302-16EB93447E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247649</xdr:colOff>
      <xdr:row>34</xdr:row>
      <xdr:rowOff>314324</xdr:rowOff>
    </xdr:from>
    <xdr:to>
      <xdr:col>8</xdr:col>
      <xdr:colOff>0</xdr:colOff>
      <xdr:row>51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73DD288-D642-4407-881D-5C74D99322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184337</xdr:colOff>
      <xdr:row>1</xdr:row>
      <xdr:rowOff>56590</xdr:rowOff>
    </xdr:from>
    <xdr:to>
      <xdr:col>3</xdr:col>
      <xdr:colOff>121037</xdr:colOff>
      <xdr:row>2</xdr:row>
      <xdr:rowOff>240940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56E67FA1-401D-4DF2-9F2F-4E7414C87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342900</xdr:colOff>
      <xdr:row>6</xdr:row>
      <xdr:rowOff>262620</xdr:rowOff>
    </xdr:to>
    <xdr:sp macro="" textlink="">
      <xdr:nvSpPr>
        <xdr:cNvPr id="19" name="Left Arrow 1">
          <a:extLst>
            <a:ext uri="{FF2B5EF4-FFF2-40B4-BE49-F238E27FC236}">
              <a16:creationId xmlns:a16="http://schemas.microsoft.com/office/drawing/2014/main" id="{FBBA9CAE-CB0A-4001-8641-AEE597341255}"/>
            </a:ext>
          </a:extLst>
        </xdr:cNvPr>
        <xdr:cNvSpPr/>
      </xdr:nvSpPr>
      <xdr:spPr>
        <a:xfrm>
          <a:off x="11591925" y="94297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8</xdr:col>
      <xdr:colOff>247649</xdr:colOff>
      <xdr:row>35</xdr:row>
      <xdr:rowOff>0</xdr:rowOff>
    </xdr:from>
    <xdr:to>
      <xdr:col>11</xdr:col>
      <xdr:colOff>0</xdr:colOff>
      <xdr:row>51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F68CF87-6103-4DC6-9F2C-A999B3ED7C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342900</xdr:colOff>
      <xdr:row>34</xdr:row>
      <xdr:rowOff>262620</xdr:rowOff>
    </xdr:to>
    <xdr:sp macro="" textlink="">
      <xdr:nvSpPr>
        <xdr:cNvPr id="16" name="Left Arrow 1">
          <a:extLst>
            <a:ext uri="{FF2B5EF4-FFF2-40B4-BE49-F238E27FC236}">
              <a16:creationId xmlns:a16="http://schemas.microsoft.com/office/drawing/2014/main" id="{9B1DA7A8-073F-40CB-89F7-3265D375BD70}"/>
            </a:ext>
          </a:extLst>
        </xdr:cNvPr>
        <xdr:cNvSpPr/>
      </xdr:nvSpPr>
      <xdr:spPr>
        <a:xfrm>
          <a:off x="11715750" y="833437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9</xdr:col>
      <xdr:colOff>1009650</xdr:colOff>
      <xdr:row>1</xdr:row>
      <xdr:rowOff>85725</xdr:rowOff>
    </xdr:from>
    <xdr:to>
      <xdr:col>9</xdr:col>
      <xdr:colOff>2209800</xdr:colOff>
      <xdr:row>2</xdr:row>
      <xdr:rowOff>237675</xdr:rowOff>
    </xdr:to>
    <xdr:sp macro="" textlink="">
      <xdr:nvSpPr>
        <xdr:cNvPr id="23" name="Rectangle: Rounded Corners 22">
          <a:hlinkClick xmlns:r="http://schemas.openxmlformats.org/officeDocument/2006/relationships" r:id="rId7" tooltip="Database"/>
          <a:extLst>
            <a:ext uri="{FF2B5EF4-FFF2-40B4-BE49-F238E27FC236}">
              <a16:creationId xmlns:a16="http://schemas.microsoft.com/office/drawing/2014/main" id="{3092D189-CFD2-4827-8B55-094CE280E905}"/>
            </a:ext>
          </a:extLst>
        </xdr:cNvPr>
        <xdr:cNvSpPr/>
      </xdr:nvSpPr>
      <xdr:spPr>
        <a:xfrm>
          <a:off x="6991350" y="171450"/>
          <a:ext cx="120015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DATABASE</a:t>
          </a:r>
        </a:p>
      </xdr:txBody>
    </xdr:sp>
    <xdr:clientData fPrintsWithSheet="0"/>
  </xdr:twoCellAnchor>
  <xdr:oneCellAnchor>
    <xdr:from>
      <xdr:col>10</xdr:col>
      <xdr:colOff>1133475</xdr:colOff>
      <xdr:row>1</xdr:row>
      <xdr:rowOff>104775</xdr:rowOff>
    </xdr:from>
    <xdr:ext cx="1014221" cy="291600"/>
    <xdr:pic>
      <xdr:nvPicPr>
        <xdr:cNvPr id="1023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45300</xdr:rowOff>
    </xdr:from>
    <xdr:to>
      <xdr:col>10</xdr:col>
      <xdr:colOff>62925</xdr:colOff>
      <xdr:row>2</xdr:row>
      <xdr:rowOff>247650</xdr:rowOff>
    </xdr:to>
    <xdr:grpSp>
      <xdr:nvGrpSpPr>
        <xdr:cNvPr id="6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7A0AC492-2AA8-455D-9ADD-E90476C5C0B7}"/>
            </a:ext>
          </a:extLst>
        </xdr:cNvPr>
        <xdr:cNvGrpSpPr/>
      </xdr:nvGrpSpPr>
      <xdr:grpSpPr>
        <a:xfrm>
          <a:off x="8496300" y="131025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2FBFA557-5933-425E-A54F-42D8F9F17BA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D8F96BA8-D8E9-43DA-A808-703DAC86676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8FC5E455-850D-42D9-B1F4-568702EF3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13</xdr:col>
      <xdr:colOff>419100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9E18F573-B2D3-4B6E-AD2D-48F3F1F1F75F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951F7D2-61F8-C1CD-73AD-52482CD7B08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01DC050-7FDC-F15D-26CC-71F6C935FC3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P54"/>
  <sheetViews>
    <sheetView showGridLines="0" showRowColHeaders="0" tabSelected="1" zoomScaleNormal="100" zoomScaleSheetLayoutView="85" workbookViewId="0">
      <pane ySplit="4" topLeftCell="A5" activePane="bottomLeft" state="frozen"/>
      <selection activeCell="B27" sqref="B27"/>
      <selection pane="bottomLeft" activeCell="A5" sqref="A5"/>
    </sheetView>
  </sheetViews>
  <sheetFormatPr defaultColWidth="8.85546875" defaultRowHeight="15" x14ac:dyDescent="0.25"/>
  <cols>
    <col min="1" max="3" width="3.7109375" style="10" customWidth="1"/>
    <col min="4" max="4" width="8.28515625" style="10" customWidth="1"/>
    <col min="5" max="5" width="23.5703125" style="10" customWidth="1"/>
    <col min="6" max="7" width="3.7109375" style="10" customWidth="1"/>
    <col min="8" max="8" width="35.5703125" style="10" customWidth="1"/>
    <col min="9" max="9" width="3.7109375" style="10" customWidth="1"/>
    <col min="10" max="10" width="41.140625" style="10" customWidth="1"/>
    <col min="11" max="11" width="37.42578125" style="10" customWidth="1"/>
    <col min="12" max="13" width="3.7109375" style="10" customWidth="1"/>
    <col min="14" max="16384" width="8.85546875" style="10"/>
  </cols>
  <sheetData>
    <row r="1" spans="1:16" s="1" customFormat="1" ht="6.75" customHeight="1" x14ac:dyDescent="0.25">
      <c r="B1" s="2"/>
      <c r="E1" s="3"/>
      <c r="F1" s="3"/>
    </row>
    <row r="2" spans="1:16" s="19" customFormat="1" ht="20.100000000000001" customHeight="1" x14ac:dyDescent="0.25">
      <c r="B2" s="16"/>
      <c r="C2" s="15"/>
      <c r="D2" s="62" t="s">
        <v>53</v>
      </c>
      <c r="E2" s="20"/>
      <c r="F2" s="20"/>
      <c r="G2" s="20"/>
      <c r="H2" s="17"/>
      <c r="I2" s="17"/>
      <c r="J2" s="17"/>
      <c r="K2" s="17"/>
      <c r="L2" s="17"/>
    </row>
    <row r="3" spans="1:16" s="4" customFormat="1" ht="24" customHeight="1" x14ac:dyDescent="0.35">
      <c r="B3" s="5"/>
      <c r="C3" s="6"/>
      <c r="D3" s="63" t="s">
        <v>28</v>
      </c>
      <c r="E3" s="7"/>
      <c r="F3" s="7"/>
      <c r="G3" s="7"/>
      <c r="H3" s="18"/>
      <c r="I3" s="18"/>
      <c r="J3" s="18"/>
      <c r="K3" s="18"/>
      <c r="L3" s="18"/>
      <c r="M3" s="66"/>
      <c r="N3" s="66"/>
      <c r="O3" s="66"/>
      <c r="P3" s="66"/>
    </row>
    <row r="4" spans="1:16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6" ht="4.9000000000000004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6" ht="15" customHeight="1" x14ac:dyDescent="0.25">
      <c r="A6" s="9"/>
      <c r="B6" s="96"/>
      <c r="C6" s="97"/>
      <c r="D6" s="97"/>
      <c r="E6" s="97"/>
      <c r="F6" s="97"/>
      <c r="G6" s="97"/>
      <c r="H6" s="97"/>
      <c r="I6" s="97"/>
      <c r="J6" s="97"/>
      <c r="K6" s="97"/>
      <c r="L6" s="98"/>
      <c r="M6" s="3"/>
    </row>
    <row r="7" spans="1:16" ht="24.95" customHeight="1" x14ac:dyDescent="0.25">
      <c r="A7" s="9"/>
      <c r="B7" s="101"/>
      <c r="C7" s="69" t="s">
        <v>19</v>
      </c>
      <c r="D7" s="68"/>
      <c r="E7" s="68"/>
      <c r="F7" s="68"/>
      <c r="G7" s="68"/>
      <c r="H7" s="70"/>
      <c r="I7" s="70"/>
      <c r="J7" s="70"/>
      <c r="K7" s="31" t="s">
        <v>46</v>
      </c>
      <c r="L7" s="51"/>
      <c r="M7" s="3"/>
    </row>
    <row r="8" spans="1:16" x14ac:dyDescent="0.25">
      <c r="B8" s="101"/>
      <c r="C8" s="104"/>
      <c r="D8" s="104"/>
      <c r="E8" s="104"/>
      <c r="F8" s="104"/>
      <c r="G8" s="104"/>
      <c r="H8" s="104"/>
      <c r="I8" s="104"/>
      <c r="J8" s="104"/>
      <c r="K8" s="104"/>
      <c r="L8" s="49"/>
      <c r="M8" s="3"/>
    </row>
    <row r="9" spans="1:16" ht="24.95" customHeight="1" x14ac:dyDescent="0.25">
      <c r="B9" s="102"/>
      <c r="C9" s="162" t="str">
        <f>$K$7&amp;" - Year Total"</f>
        <v>Rich Abrams - Year Total</v>
      </c>
      <c r="D9" s="163"/>
      <c r="E9" s="163"/>
      <c r="F9" s="164"/>
      <c r="G9" s="104"/>
      <c r="H9" s="159" t="str">
        <f>$K$7&amp;" - Monthly Performance"</f>
        <v>Rich Abrams - Monthly Performance</v>
      </c>
      <c r="I9" s="160"/>
      <c r="J9" s="160"/>
      <c r="K9" s="161"/>
      <c r="L9" s="49"/>
      <c r="M9" s="3"/>
    </row>
    <row r="10" spans="1:16" ht="20.100000000000001" customHeight="1" x14ac:dyDescent="0.25">
      <c r="B10" s="101"/>
      <c r="C10" s="26"/>
      <c r="D10" s="23"/>
      <c r="E10" s="23"/>
      <c r="F10" s="27"/>
      <c r="G10" s="104"/>
      <c r="H10" s="104"/>
      <c r="I10" s="104"/>
      <c r="J10" s="104"/>
      <c r="K10" s="104"/>
      <c r="L10" s="49"/>
      <c r="M10" s="3"/>
    </row>
    <row r="11" spans="1:16" ht="20.100000000000001" customHeight="1" x14ac:dyDescent="0.25">
      <c r="B11" s="101"/>
      <c r="C11" s="26"/>
      <c r="D11" s="67" t="s">
        <v>16</v>
      </c>
      <c r="E11" s="60">
        <f>IFERROR(INDEX(Calc!$Q$12:$Q$23,MATCH($K$7,Calc!$D$12:$D$23,0),1),"-")</f>
        <v>150000</v>
      </c>
      <c r="F11" s="27"/>
      <c r="G11" s="104"/>
      <c r="H11" s="104"/>
      <c r="I11" s="104"/>
      <c r="J11" s="104"/>
      <c r="K11" s="104"/>
      <c r="L11" s="49"/>
      <c r="M11" s="3"/>
    </row>
    <row r="12" spans="1:16" ht="20.100000000000001" customHeight="1" x14ac:dyDescent="0.25">
      <c r="B12" s="101"/>
      <c r="C12" s="26"/>
      <c r="D12" s="24"/>
      <c r="E12" s="24"/>
      <c r="F12" s="27"/>
      <c r="G12" s="104"/>
      <c r="H12" s="104"/>
      <c r="I12" s="104"/>
      <c r="J12" s="104"/>
      <c r="K12" s="104"/>
      <c r="L12" s="49"/>
      <c r="M12" s="3"/>
    </row>
    <row r="13" spans="1:16" ht="20.100000000000001" customHeight="1" x14ac:dyDescent="0.25">
      <c r="B13" s="101"/>
      <c r="C13" s="26"/>
      <c r="D13" s="67" t="s">
        <v>17</v>
      </c>
      <c r="E13" s="60">
        <f>IFERROR(INDEX(Calc!$Q$27:$Q$38,MATCH($K$7,Calc!$D$27:$D$38,0),1),"-")</f>
        <v>139950</v>
      </c>
      <c r="F13" s="27"/>
      <c r="G13" s="104"/>
      <c r="H13" s="104"/>
      <c r="I13" s="104"/>
      <c r="J13" s="104"/>
      <c r="K13" s="104"/>
      <c r="L13" s="49"/>
      <c r="M13" s="3"/>
    </row>
    <row r="14" spans="1:16" ht="20.100000000000001" customHeight="1" x14ac:dyDescent="0.25">
      <c r="B14" s="101"/>
      <c r="C14" s="26"/>
      <c r="D14" s="25"/>
      <c r="E14" s="25"/>
      <c r="F14" s="27"/>
      <c r="G14" s="104"/>
      <c r="H14" s="104"/>
      <c r="I14" s="104"/>
      <c r="J14" s="104"/>
      <c r="K14" s="104"/>
      <c r="L14" s="49"/>
      <c r="M14" s="3"/>
    </row>
    <row r="15" spans="1:16" s="3" customFormat="1" ht="24.95" customHeight="1" x14ac:dyDescent="0.25">
      <c r="B15" s="103"/>
      <c r="C15" s="44"/>
      <c r="D15" s="165" t="s">
        <v>18</v>
      </c>
      <c r="E15" s="165"/>
      <c r="F15" s="45"/>
      <c r="G15" s="105"/>
      <c r="H15" s="105"/>
      <c r="I15" s="105"/>
      <c r="J15" s="105"/>
      <c r="K15" s="105"/>
      <c r="L15" s="49"/>
    </row>
    <row r="16" spans="1:16" ht="39.950000000000003" customHeight="1" x14ac:dyDescent="0.25">
      <c r="B16" s="101"/>
      <c r="C16" s="26"/>
      <c r="D16" s="154">
        <f>IFERROR($E$13/$E$11,"-")</f>
        <v>0.93300000000000005</v>
      </c>
      <c r="E16" s="155"/>
      <c r="F16" s="27"/>
      <c r="G16" s="104"/>
      <c r="H16" s="104"/>
      <c r="I16" s="104"/>
      <c r="J16" s="104"/>
      <c r="K16" s="104"/>
      <c r="L16" s="49"/>
    </row>
    <row r="17" spans="2:12" ht="20.100000000000001" customHeight="1" x14ac:dyDescent="0.25">
      <c r="B17" s="101"/>
      <c r="C17" s="28"/>
      <c r="D17" s="29"/>
      <c r="E17" s="29"/>
      <c r="F17" s="30"/>
      <c r="G17" s="104"/>
      <c r="H17" s="104"/>
      <c r="I17" s="104"/>
      <c r="J17" s="104"/>
      <c r="K17" s="104"/>
      <c r="L17" s="49"/>
    </row>
    <row r="18" spans="2:12" x14ac:dyDescent="0.25">
      <c r="B18" s="99"/>
      <c r="C18" s="100"/>
      <c r="D18" s="100"/>
      <c r="E18" s="100"/>
      <c r="F18" s="100"/>
      <c r="G18" s="100"/>
      <c r="H18" s="100"/>
      <c r="I18" s="100"/>
      <c r="J18" s="100"/>
      <c r="K18" s="100"/>
      <c r="L18" s="50"/>
    </row>
    <row r="20" spans="2:12" x14ac:dyDescent="0.25">
      <c r="B20" s="55"/>
      <c r="C20" s="52"/>
      <c r="D20" s="52"/>
      <c r="E20" s="52"/>
      <c r="F20" s="52"/>
      <c r="G20" s="52"/>
      <c r="H20" s="52"/>
      <c r="I20" s="52"/>
      <c r="J20" s="52"/>
      <c r="K20" s="52"/>
      <c r="L20" s="53"/>
    </row>
    <row r="21" spans="2:12" ht="24.95" customHeight="1" x14ac:dyDescent="0.25">
      <c r="B21" s="101"/>
      <c r="C21" s="69" t="s">
        <v>20</v>
      </c>
      <c r="D21" s="68"/>
      <c r="E21" s="68"/>
      <c r="F21" s="68"/>
      <c r="G21" s="68"/>
      <c r="H21" s="68"/>
      <c r="I21" s="68"/>
      <c r="J21" s="68"/>
      <c r="K21" s="71"/>
      <c r="L21" s="54"/>
    </row>
    <row r="22" spans="2:12" x14ac:dyDescent="0.25">
      <c r="B22" s="101"/>
      <c r="C22" s="97"/>
      <c r="D22" s="97"/>
      <c r="E22" s="97"/>
      <c r="F22" s="97"/>
      <c r="G22" s="97"/>
      <c r="H22" s="97"/>
      <c r="I22" s="97"/>
      <c r="J22" s="97"/>
      <c r="K22" s="97"/>
      <c r="L22" s="49"/>
    </row>
    <row r="23" spans="2:12" ht="24.95" customHeight="1" x14ac:dyDescent="0.25">
      <c r="B23" s="102"/>
      <c r="C23" s="166" t="s">
        <v>21</v>
      </c>
      <c r="D23" s="167"/>
      <c r="E23" s="167"/>
      <c r="F23" s="168"/>
      <c r="G23" s="104"/>
      <c r="H23" s="156" t="s">
        <v>27</v>
      </c>
      <c r="I23" s="157"/>
      <c r="J23" s="157"/>
      <c r="K23" s="158"/>
      <c r="L23" s="49"/>
    </row>
    <row r="24" spans="2:12" ht="20.100000000000001" customHeight="1" x14ac:dyDescent="0.25">
      <c r="B24" s="101"/>
      <c r="C24" s="32"/>
      <c r="D24" s="33"/>
      <c r="E24" s="33"/>
      <c r="F24" s="34"/>
      <c r="G24" s="104"/>
      <c r="H24" s="104"/>
      <c r="I24" s="104"/>
      <c r="J24" s="104"/>
      <c r="K24" s="104"/>
      <c r="L24" s="49"/>
    </row>
    <row r="25" spans="2:12" ht="20.100000000000001" customHeight="1" x14ac:dyDescent="0.25">
      <c r="B25" s="101"/>
      <c r="C25" s="35"/>
      <c r="D25" s="72" t="s">
        <v>16</v>
      </c>
      <c r="E25" s="61">
        <f>IF(SUM(Calc!$Q$12:$Q$23)=0,"-",SUM(Calc!$Q$12:$Q$23))</f>
        <v>1291000</v>
      </c>
      <c r="F25" s="36"/>
      <c r="G25" s="104"/>
      <c r="H25" s="104"/>
      <c r="I25" s="104"/>
      <c r="J25" s="104"/>
      <c r="K25" s="104"/>
      <c r="L25" s="49"/>
    </row>
    <row r="26" spans="2:12" ht="20.100000000000001" customHeight="1" x14ac:dyDescent="0.25">
      <c r="B26" s="101"/>
      <c r="C26" s="35"/>
      <c r="D26" s="37"/>
      <c r="E26" s="37"/>
      <c r="F26" s="36"/>
      <c r="G26" s="104"/>
      <c r="H26" s="104"/>
      <c r="I26" s="104"/>
      <c r="J26" s="104"/>
      <c r="K26" s="104"/>
      <c r="L26" s="49"/>
    </row>
    <row r="27" spans="2:12" ht="20.100000000000001" customHeight="1" x14ac:dyDescent="0.25">
      <c r="B27" s="101"/>
      <c r="C27" s="35"/>
      <c r="D27" s="72" t="s">
        <v>17</v>
      </c>
      <c r="E27" s="61">
        <f>IF(SUM(Calc!$Q$27:$Q$38)=0,"-",SUM(Calc!$Q$27:$Q$38))</f>
        <v>1285775</v>
      </c>
      <c r="F27" s="36"/>
      <c r="G27" s="104"/>
      <c r="H27" s="104"/>
      <c r="I27" s="104"/>
      <c r="J27" s="104"/>
      <c r="K27" s="104"/>
      <c r="L27" s="49"/>
    </row>
    <row r="28" spans="2:12" ht="20.100000000000001" customHeight="1" x14ac:dyDescent="0.25">
      <c r="B28" s="101"/>
      <c r="C28" s="35"/>
      <c r="D28" s="38"/>
      <c r="E28" s="38"/>
      <c r="F28" s="36"/>
      <c r="G28" s="104"/>
      <c r="H28" s="104"/>
      <c r="I28" s="104"/>
      <c r="J28" s="104"/>
      <c r="K28" s="104"/>
      <c r="L28" s="49"/>
    </row>
    <row r="29" spans="2:12" s="46" customFormat="1" ht="24.95" customHeight="1" x14ac:dyDescent="0.25">
      <c r="B29" s="107"/>
      <c r="C29" s="47"/>
      <c r="D29" s="169" t="s">
        <v>18</v>
      </c>
      <c r="E29" s="169"/>
      <c r="F29" s="48"/>
      <c r="G29" s="106"/>
      <c r="H29" s="106"/>
      <c r="I29" s="106"/>
      <c r="J29" s="106"/>
      <c r="K29" s="106"/>
      <c r="L29" s="49"/>
    </row>
    <row r="30" spans="2:12" ht="39.950000000000003" customHeight="1" x14ac:dyDescent="0.25">
      <c r="B30" s="101"/>
      <c r="C30" s="35"/>
      <c r="D30" s="152">
        <f>IFERROR($E$27/$E$25,"-")</f>
        <v>0.99595274980635162</v>
      </c>
      <c r="E30" s="153"/>
      <c r="F30" s="36"/>
      <c r="G30" s="104"/>
      <c r="H30" s="104"/>
      <c r="I30" s="104"/>
      <c r="J30" s="104"/>
      <c r="K30" s="104"/>
      <c r="L30" s="49"/>
    </row>
    <row r="31" spans="2:12" ht="20.100000000000001" customHeight="1" x14ac:dyDescent="0.25">
      <c r="B31" s="101"/>
      <c r="C31" s="39"/>
      <c r="D31" s="40"/>
      <c r="E31" s="40"/>
      <c r="F31" s="41"/>
      <c r="G31" s="104"/>
      <c r="H31" s="104"/>
      <c r="I31" s="104"/>
      <c r="J31" s="104"/>
      <c r="K31" s="104"/>
      <c r="L31" s="49"/>
    </row>
    <row r="32" spans="2:12" x14ac:dyDescent="0.25">
      <c r="B32" s="99"/>
      <c r="C32" s="100"/>
      <c r="D32" s="100"/>
      <c r="E32" s="100"/>
      <c r="F32" s="100"/>
      <c r="G32" s="100"/>
      <c r="H32" s="100"/>
      <c r="I32" s="100"/>
      <c r="J32" s="100"/>
      <c r="K32" s="100"/>
      <c r="L32" s="50"/>
    </row>
    <row r="34" spans="2:12" x14ac:dyDescent="0.25">
      <c r="B34" s="55"/>
      <c r="C34" s="57"/>
      <c r="D34" s="57"/>
      <c r="E34" s="57"/>
      <c r="F34" s="57"/>
      <c r="G34" s="57"/>
      <c r="H34" s="57"/>
      <c r="I34" s="57"/>
      <c r="J34" s="57"/>
      <c r="K34" s="57"/>
      <c r="L34" s="53"/>
    </row>
    <row r="35" spans="2:12" ht="24.95" customHeight="1" x14ac:dyDescent="0.25">
      <c r="B35" s="58"/>
      <c r="C35" s="149" t="s">
        <v>31</v>
      </c>
      <c r="D35" s="150"/>
      <c r="E35" s="150"/>
      <c r="F35" s="150"/>
      <c r="G35" s="150"/>
      <c r="H35" s="151"/>
      <c r="I35" s="56"/>
      <c r="J35" s="149" t="s">
        <v>34</v>
      </c>
      <c r="K35" s="150"/>
      <c r="L35" s="59"/>
    </row>
    <row r="36" spans="2:12" x14ac:dyDescent="0.25">
      <c r="B36" s="58"/>
      <c r="C36" s="56"/>
      <c r="D36" s="56"/>
      <c r="E36" s="56"/>
      <c r="F36" s="56"/>
      <c r="G36" s="56"/>
      <c r="H36" s="56"/>
      <c r="I36" s="56"/>
      <c r="J36" s="56"/>
      <c r="K36" s="56"/>
      <c r="L36" s="59"/>
    </row>
    <row r="37" spans="2:12" x14ac:dyDescent="0.25">
      <c r="B37" s="58"/>
      <c r="C37" s="56"/>
      <c r="D37" s="56"/>
      <c r="E37" s="56"/>
      <c r="F37" s="56"/>
      <c r="G37" s="56"/>
      <c r="H37" s="56"/>
      <c r="I37" s="56"/>
      <c r="J37" s="56"/>
      <c r="K37" s="56"/>
      <c r="L37" s="59"/>
    </row>
    <row r="38" spans="2:12" x14ac:dyDescent="0.25">
      <c r="B38" s="58"/>
      <c r="C38" s="56"/>
      <c r="D38" s="56"/>
      <c r="E38" s="56"/>
      <c r="F38" s="56"/>
      <c r="G38" s="56"/>
      <c r="H38" s="56"/>
      <c r="I38" s="56"/>
      <c r="J38" s="56"/>
      <c r="K38" s="56"/>
      <c r="L38" s="59"/>
    </row>
    <row r="39" spans="2:12" x14ac:dyDescent="0.25"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9"/>
    </row>
    <row r="40" spans="2:12" x14ac:dyDescent="0.25"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9"/>
    </row>
    <row r="41" spans="2:12" x14ac:dyDescent="0.25"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9"/>
    </row>
    <row r="42" spans="2:12" x14ac:dyDescent="0.25"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9"/>
    </row>
    <row r="43" spans="2:12" x14ac:dyDescent="0.25"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9"/>
    </row>
    <row r="44" spans="2:12" x14ac:dyDescent="0.25"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9"/>
    </row>
    <row r="45" spans="2:12" x14ac:dyDescent="0.25"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9"/>
    </row>
    <row r="46" spans="2:12" x14ac:dyDescent="0.25"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9"/>
    </row>
    <row r="47" spans="2:12" x14ac:dyDescent="0.25"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9"/>
    </row>
    <row r="48" spans="2:12" x14ac:dyDescent="0.25"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9"/>
    </row>
    <row r="49" spans="2:12" x14ac:dyDescent="0.25"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9"/>
    </row>
    <row r="50" spans="2:12" x14ac:dyDescent="0.25"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9"/>
    </row>
    <row r="51" spans="2:12" x14ac:dyDescent="0.25"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9"/>
    </row>
    <row r="52" spans="2:12" x14ac:dyDescent="0.25">
      <c r="B52" s="93"/>
      <c r="C52" s="94"/>
      <c r="D52" s="94"/>
      <c r="E52" s="94"/>
      <c r="F52" s="94"/>
      <c r="G52" s="94"/>
      <c r="H52" s="94"/>
      <c r="I52" s="94"/>
      <c r="J52" s="94"/>
      <c r="K52" s="94"/>
      <c r="L52" s="95"/>
    </row>
    <row r="53" spans="2:12" ht="5.0999999999999996" customHeight="1" x14ac:dyDescent="0.25"/>
    <row r="54" spans="2:12" s="11" customFormat="1" ht="22.9" customHeight="1" x14ac:dyDescent="0.25">
      <c r="B54" s="88"/>
      <c r="C54" s="89"/>
      <c r="D54" s="90"/>
      <c r="E54" s="91"/>
      <c r="F54" s="91"/>
      <c r="G54" s="89"/>
      <c r="H54" s="89"/>
      <c r="I54" s="89"/>
      <c r="J54" s="89"/>
      <c r="K54" s="89"/>
      <c r="L54" s="92"/>
    </row>
  </sheetData>
  <sheetProtection algorithmName="SHA-512" hashValue="f3lrsgeOvaiS57qZgWlNwjIsaqynJDcfEf7XndvKCnhvdBfkLuj1Junmtz0KglWa+MSuzjIXDyYenN6PeNil0g==" saltValue="Efuik1+gMg6BLoIaOjGekQ==" spinCount="100000" sheet="1" objects="1" scenarios="1"/>
  <mergeCells count="10">
    <mergeCell ref="H9:K9"/>
    <mergeCell ref="C9:F9"/>
    <mergeCell ref="D15:E15"/>
    <mergeCell ref="C23:F23"/>
    <mergeCell ref="D29:E29"/>
    <mergeCell ref="C35:H35"/>
    <mergeCell ref="J35:K35"/>
    <mergeCell ref="D30:E30"/>
    <mergeCell ref="D16:E16"/>
    <mergeCell ref="H23:K23"/>
  </mergeCells>
  <dataValidations count="1">
    <dataValidation type="list" showInputMessage="1" showErrorMessage="1" sqref="K7" xr:uid="{5AFC966D-8E6C-4A05-8FE1-64D1C3F01FDE}">
      <formula1>SalesRepNames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451D63-7C06-4FA3-B9AF-37498A8ACD0A}">
          <x14:formula1>
            <xm:f>Calc!$AM$12:$AM$15</xm:f>
          </x14:formula1>
          <xm:sqref>C35:H35</xm:sqref>
        </x14:dataValidation>
        <x14:dataValidation type="list" allowBlank="1" showInputMessage="1" showErrorMessage="1" xr:uid="{55C57E8C-48C9-43E8-BA63-E16E0FEDBF62}">
          <x14:formula1>
            <xm:f>Calc!$AM$17:$AM$20</xm:f>
          </x14:formula1>
          <xm:sqref>J35:K35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035DD-1B83-4663-9A73-5F6FF5721A99}">
  <sheetPr>
    <pageSetUpPr autoPageBreaks="0" fitToPage="1"/>
  </sheetPr>
  <dimension ref="A1:P212"/>
  <sheetViews>
    <sheetView showGridLines="0" showRowColHeaders="0" zoomScaleNormal="100" zoomScaleSheetLayoutView="85" workbookViewId="0">
      <pane ySplit="4" topLeftCell="A5" activePane="bottomLeft" state="frozen"/>
      <selection activeCell="B27" sqref="B27"/>
      <selection pane="bottomLeft" activeCell="A5" sqref="A5"/>
    </sheetView>
  </sheetViews>
  <sheetFormatPr defaultColWidth="8.85546875" defaultRowHeight="15" outlineLevelRow="1" x14ac:dyDescent="0.25"/>
  <cols>
    <col min="1" max="1" width="3.7109375" style="10" customWidth="1"/>
    <col min="2" max="2" width="20.7109375" style="10" customWidth="1"/>
    <col min="3" max="14" width="14.7109375" style="10" customWidth="1"/>
    <col min="15" max="15" width="15.7109375" style="10" customWidth="1"/>
    <col min="16" max="16" width="3.7109375" style="10" customWidth="1"/>
    <col min="17" max="16384" width="8.85546875" style="10"/>
  </cols>
  <sheetData>
    <row r="1" spans="1:16" s="1" customFormat="1" ht="6.75" customHeight="1" x14ac:dyDescent="0.25">
      <c r="B1" s="2"/>
      <c r="E1" s="3"/>
      <c r="F1" s="3"/>
      <c r="G1" s="3"/>
    </row>
    <row r="2" spans="1:16" s="19" customFormat="1" ht="20.100000000000001" customHeight="1" x14ac:dyDescent="0.25">
      <c r="B2" s="64" t="s">
        <v>53</v>
      </c>
      <c r="C2" s="15"/>
      <c r="D2" s="20"/>
      <c r="E2" s="20"/>
      <c r="F2" s="20"/>
      <c r="G2" s="20"/>
      <c r="H2" s="20"/>
      <c r="I2" s="20"/>
      <c r="J2" s="20"/>
      <c r="K2" s="20"/>
      <c r="L2" s="20"/>
      <c r="M2" s="17"/>
      <c r="N2" s="17"/>
      <c r="O2" s="20"/>
      <c r="P2" s="21"/>
    </row>
    <row r="3" spans="1:16" s="4" customFormat="1" ht="24" customHeight="1" x14ac:dyDescent="0.25">
      <c r="B3" s="65" t="s">
        <v>29</v>
      </c>
      <c r="C3" s="6"/>
      <c r="D3" s="7"/>
      <c r="E3" s="7"/>
      <c r="F3" s="7"/>
      <c r="G3" s="7"/>
      <c r="H3" s="7"/>
      <c r="I3" s="7"/>
      <c r="J3" s="7"/>
      <c r="K3" s="7"/>
      <c r="L3" s="7"/>
      <c r="M3" s="18"/>
      <c r="N3" s="18"/>
      <c r="O3" s="7"/>
      <c r="P3" s="8"/>
    </row>
    <row r="4" spans="1:16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4.9000000000000004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24.95" customHeight="1" x14ac:dyDescent="0.25">
      <c r="A6" s="9"/>
      <c r="B6" s="82" t="s">
        <v>0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4"/>
      <c r="P6" s="9"/>
    </row>
    <row r="7" spans="1:16" x14ac:dyDescent="0.25">
      <c r="A7" s="9"/>
      <c r="B7" s="77" t="s">
        <v>1</v>
      </c>
      <c r="C7" s="22" t="s">
        <v>2</v>
      </c>
      <c r="D7" s="22" t="s">
        <v>3</v>
      </c>
      <c r="E7" s="22" t="s">
        <v>4</v>
      </c>
      <c r="F7" s="22" t="s">
        <v>5</v>
      </c>
      <c r="G7" s="22" t="s">
        <v>6</v>
      </c>
      <c r="H7" s="22" t="s">
        <v>7</v>
      </c>
      <c r="I7" s="22" t="s">
        <v>8</v>
      </c>
      <c r="J7" s="22" t="s">
        <v>9</v>
      </c>
      <c r="K7" s="22" t="s">
        <v>10</v>
      </c>
      <c r="L7" s="22" t="s">
        <v>11</v>
      </c>
      <c r="M7" s="22" t="s">
        <v>12</v>
      </c>
      <c r="N7" s="22" t="s">
        <v>13</v>
      </c>
      <c r="O7" s="78" t="s">
        <v>14</v>
      </c>
      <c r="P7" s="9"/>
    </row>
    <row r="8" spans="1:16" x14ac:dyDescent="0.25">
      <c r="A8" s="9"/>
      <c r="B8" s="85" t="s">
        <v>46</v>
      </c>
      <c r="C8" s="73">
        <v>12000</v>
      </c>
      <c r="D8" s="73">
        <v>13000</v>
      </c>
      <c r="E8" s="73">
        <v>12500</v>
      </c>
      <c r="F8" s="73">
        <v>12000</v>
      </c>
      <c r="G8" s="73">
        <v>13000</v>
      </c>
      <c r="H8" s="73">
        <v>12500</v>
      </c>
      <c r="I8" s="73">
        <v>12000</v>
      </c>
      <c r="J8" s="73">
        <v>13000</v>
      </c>
      <c r="K8" s="73">
        <v>12500</v>
      </c>
      <c r="L8" s="73">
        <v>12000</v>
      </c>
      <c r="M8" s="73">
        <v>13000</v>
      </c>
      <c r="N8" s="73">
        <v>12500</v>
      </c>
      <c r="O8" s="80">
        <f>IF(OR(LEN(B8)=0,SUM(C8:N8)=0),"",SUM(C8:N8))</f>
        <v>150000</v>
      </c>
      <c r="P8" s="9"/>
    </row>
    <row r="9" spans="1:16" x14ac:dyDescent="0.25">
      <c r="A9" s="9"/>
      <c r="B9" s="85" t="s">
        <v>47</v>
      </c>
      <c r="C9" s="73">
        <v>12500</v>
      </c>
      <c r="D9" s="73">
        <v>14000</v>
      </c>
      <c r="E9" s="73">
        <v>24000</v>
      </c>
      <c r="F9" s="73">
        <v>12500</v>
      </c>
      <c r="G9" s="73">
        <v>14000</v>
      </c>
      <c r="H9" s="73">
        <v>24000</v>
      </c>
      <c r="I9" s="73">
        <v>12500</v>
      </c>
      <c r="J9" s="73">
        <v>14000</v>
      </c>
      <c r="K9" s="73">
        <v>24000</v>
      </c>
      <c r="L9" s="73">
        <v>12500</v>
      </c>
      <c r="M9" s="73">
        <v>14000</v>
      </c>
      <c r="N9" s="73">
        <v>23000</v>
      </c>
      <c r="O9" s="80">
        <f t="shared" ref="O9:O19" si="0">IF(OR(LEN(B9)=0,SUM(C9:N9)=0),"",SUM(C9:N9))</f>
        <v>201000</v>
      </c>
      <c r="P9" s="9"/>
    </row>
    <row r="10" spans="1:16" x14ac:dyDescent="0.25">
      <c r="A10" s="9"/>
      <c r="B10" s="85" t="s">
        <v>48</v>
      </c>
      <c r="C10" s="73">
        <v>20250</v>
      </c>
      <c r="D10" s="73">
        <v>12000</v>
      </c>
      <c r="E10" s="73">
        <v>21000</v>
      </c>
      <c r="F10" s="73">
        <v>20250</v>
      </c>
      <c r="G10" s="73">
        <v>12000</v>
      </c>
      <c r="H10" s="73">
        <v>21000</v>
      </c>
      <c r="I10" s="73">
        <v>20250</v>
      </c>
      <c r="J10" s="73">
        <v>12000</v>
      </c>
      <c r="K10" s="73">
        <v>21000</v>
      </c>
      <c r="L10" s="73">
        <v>20250</v>
      </c>
      <c r="M10" s="73">
        <v>12000</v>
      </c>
      <c r="N10" s="73">
        <v>21000</v>
      </c>
      <c r="O10" s="80">
        <f t="shared" si="0"/>
        <v>213000</v>
      </c>
      <c r="P10" s="9"/>
    </row>
    <row r="11" spans="1:16" x14ac:dyDescent="0.25">
      <c r="A11" s="9"/>
      <c r="B11" s="85" t="s">
        <v>49</v>
      </c>
      <c r="C11" s="73">
        <v>20000</v>
      </c>
      <c r="D11" s="73">
        <v>15000</v>
      </c>
      <c r="E11" s="73">
        <v>15500</v>
      </c>
      <c r="F11" s="73">
        <v>20000</v>
      </c>
      <c r="G11" s="73">
        <v>15000</v>
      </c>
      <c r="H11" s="73">
        <v>15500</v>
      </c>
      <c r="I11" s="73">
        <v>20000</v>
      </c>
      <c r="J11" s="73">
        <v>15000</v>
      </c>
      <c r="K11" s="73">
        <v>15500</v>
      </c>
      <c r="L11" s="73">
        <v>20000</v>
      </c>
      <c r="M11" s="73">
        <v>15000</v>
      </c>
      <c r="N11" s="73">
        <v>15500</v>
      </c>
      <c r="O11" s="80">
        <f t="shared" si="0"/>
        <v>202000</v>
      </c>
      <c r="P11" s="9"/>
    </row>
    <row r="12" spans="1:16" x14ac:dyDescent="0.25">
      <c r="A12" s="9"/>
      <c r="B12" s="85" t="s">
        <v>50</v>
      </c>
      <c r="C12" s="73">
        <v>17500</v>
      </c>
      <c r="D12" s="73">
        <v>14000</v>
      </c>
      <c r="E12" s="73">
        <v>16000</v>
      </c>
      <c r="F12" s="73">
        <v>17500</v>
      </c>
      <c r="G12" s="73">
        <v>14000</v>
      </c>
      <c r="H12" s="73">
        <v>16000</v>
      </c>
      <c r="I12" s="73">
        <v>17500</v>
      </c>
      <c r="J12" s="73">
        <v>14000</v>
      </c>
      <c r="K12" s="73">
        <v>16000</v>
      </c>
      <c r="L12" s="73">
        <v>17500</v>
      </c>
      <c r="M12" s="73">
        <v>14000</v>
      </c>
      <c r="N12" s="73">
        <v>16000</v>
      </c>
      <c r="O12" s="80">
        <f t="shared" si="0"/>
        <v>190000</v>
      </c>
      <c r="P12" s="9"/>
    </row>
    <row r="13" spans="1:16" x14ac:dyDescent="0.25">
      <c r="A13" s="9"/>
      <c r="B13" s="85" t="s">
        <v>51</v>
      </c>
      <c r="C13" s="73">
        <v>12500</v>
      </c>
      <c r="D13" s="73">
        <v>22000</v>
      </c>
      <c r="E13" s="73">
        <v>7500</v>
      </c>
      <c r="F13" s="73">
        <v>12500</v>
      </c>
      <c r="G13" s="73">
        <v>22000</v>
      </c>
      <c r="H13" s="73">
        <v>7500</v>
      </c>
      <c r="I13" s="73">
        <v>12500</v>
      </c>
      <c r="J13" s="73">
        <v>22000</v>
      </c>
      <c r="K13" s="73">
        <v>7500</v>
      </c>
      <c r="L13" s="73">
        <v>12500</v>
      </c>
      <c r="M13" s="73">
        <v>22000</v>
      </c>
      <c r="N13" s="73">
        <v>7500</v>
      </c>
      <c r="O13" s="80">
        <f t="shared" si="0"/>
        <v>168000</v>
      </c>
      <c r="P13" s="9"/>
    </row>
    <row r="14" spans="1:16" x14ac:dyDescent="0.25">
      <c r="A14" s="9"/>
      <c r="B14" s="85" t="s">
        <v>52</v>
      </c>
      <c r="C14" s="73">
        <v>18000</v>
      </c>
      <c r="D14" s="73">
        <v>14750</v>
      </c>
      <c r="E14" s="73">
        <v>9000</v>
      </c>
      <c r="F14" s="73">
        <v>18000</v>
      </c>
      <c r="G14" s="73">
        <v>14750</v>
      </c>
      <c r="H14" s="73">
        <v>9000</v>
      </c>
      <c r="I14" s="73">
        <v>18000</v>
      </c>
      <c r="J14" s="73">
        <v>14750</v>
      </c>
      <c r="K14" s="73">
        <v>9000</v>
      </c>
      <c r="L14" s="73">
        <v>18000</v>
      </c>
      <c r="M14" s="73">
        <v>14750</v>
      </c>
      <c r="N14" s="73">
        <v>9000</v>
      </c>
      <c r="O14" s="80">
        <f t="shared" si="0"/>
        <v>167000</v>
      </c>
      <c r="P14" s="9"/>
    </row>
    <row r="15" spans="1:16" x14ac:dyDescent="0.25">
      <c r="A15" s="9"/>
      <c r="B15" s="85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80" t="str">
        <f t="shared" si="0"/>
        <v/>
      </c>
      <c r="P15" s="9"/>
    </row>
    <row r="16" spans="1:16" x14ac:dyDescent="0.25">
      <c r="A16" s="9"/>
      <c r="B16" s="85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80" t="str">
        <f t="shared" si="0"/>
        <v/>
      </c>
      <c r="P16" s="9"/>
    </row>
    <row r="17" spans="1:16" x14ac:dyDescent="0.25">
      <c r="A17" s="9"/>
      <c r="B17" s="85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80" t="str">
        <f t="shared" si="0"/>
        <v/>
      </c>
      <c r="P17" s="9"/>
    </row>
    <row r="18" spans="1:16" x14ac:dyDescent="0.25">
      <c r="A18" s="9"/>
      <c r="B18" s="85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80" t="str">
        <f t="shared" si="0"/>
        <v/>
      </c>
      <c r="P18" s="9"/>
    </row>
    <row r="19" spans="1:16" x14ac:dyDescent="0.25">
      <c r="A19" s="9"/>
      <c r="B19" s="85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80" t="str">
        <f t="shared" si="0"/>
        <v/>
      </c>
      <c r="P19" s="9"/>
    </row>
    <row r="20" spans="1:16" x14ac:dyDescent="0.25">
      <c r="A20" s="9"/>
      <c r="B20" s="146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9"/>
      <c r="P20" s="9"/>
    </row>
    <row r="21" spans="1:16" x14ac:dyDescent="0.25">
      <c r="A21" s="9"/>
      <c r="B21" s="147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2"/>
      <c r="P21" s="9"/>
    </row>
    <row r="22" spans="1:16" x14ac:dyDescent="0.25">
      <c r="A22" s="9"/>
      <c r="B22" s="147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2"/>
      <c r="P22" s="9"/>
    </row>
    <row r="23" spans="1:16" hidden="1" outlineLevel="1" x14ac:dyDescent="0.25">
      <c r="A23" s="9"/>
      <c r="B23" s="147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2"/>
      <c r="P23" s="9"/>
    </row>
    <row r="24" spans="1:16" hidden="1" outlineLevel="1" x14ac:dyDescent="0.25">
      <c r="A24" s="9"/>
      <c r="B24" s="147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2"/>
      <c r="P24" s="9"/>
    </row>
    <row r="25" spans="1:16" hidden="1" outlineLevel="1" x14ac:dyDescent="0.25">
      <c r="A25" s="9"/>
      <c r="B25" s="147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2"/>
      <c r="P25" s="9"/>
    </row>
    <row r="26" spans="1:16" hidden="1" outlineLevel="1" x14ac:dyDescent="0.25">
      <c r="A26" s="9"/>
      <c r="B26" s="147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2"/>
      <c r="P26" s="9"/>
    </row>
    <row r="27" spans="1:16" hidden="1" outlineLevel="1" x14ac:dyDescent="0.25">
      <c r="A27" s="9"/>
      <c r="B27" s="147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2"/>
      <c r="P27" s="9"/>
    </row>
    <row r="28" spans="1:16" hidden="1" outlineLevel="1" x14ac:dyDescent="0.25">
      <c r="A28" s="9"/>
      <c r="B28" s="147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2"/>
      <c r="P28" s="9"/>
    </row>
    <row r="29" spans="1:16" hidden="1" outlineLevel="1" x14ac:dyDescent="0.25">
      <c r="A29" s="9"/>
      <c r="B29" s="147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2"/>
      <c r="P29" s="9"/>
    </row>
    <row r="30" spans="1:16" hidden="1" outlineLevel="1" x14ac:dyDescent="0.25">
      <c r="A30" s="9"/>
      <c r="B30" s="147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2"/>
      <c r="P30" s="9"/>
    </row>
    <row r="31" spans="1:16" hidden="1" outlineLevel="1" x14ac:dyDescent="0.25">
      <c r="A31" s="9"/>
      <c r="B31" s="147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2"/>
      <c r="P31" s="9"/>
    </row>
    <row r="32" spans="1:16" hidden="1" outlineLevel="1" x14ac:dyDescent="0.25">
      <c r="A32" s="9"/>
      <c r="B32" s="147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2"/>
      <c r="P32" s="9"/>
    </row>
    <row r="33" spans="1:16" hidden="1" outlineLevel="1" x14ac:dyDescent="0.25">
      <c r="A33" s="9"/>
      <c r="B33" s="147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2"/>
      <c r="P33" s="9"/>
    </row>
    <row r="34" spans="1:16" hidden="1" outlineLevel="1" x14ac:dyDescent="0.25">
      <c r="A34" s="9"/>
      <c r="B34" s="147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2"/>
      <c r="P34" s="9"/>
    </row>
    <row r="35" spans="1:16" hidden="1" outlineLevel="1" x14ac:dyDescent="0.25">
      <c r="A35" s="9"/>
      <c r="B35" s="147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2"/>
      <c r="P35" s="9"/>
    </row>
    <row r="36" spans="1:16" hidden="1" outlineLevel="1" x14ac:dyDescent="0.25">
      <c r="A36" s="9"/>
      <c r="B36" s="147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2"/>
      <c r="P36" s="9"/>
    </row>
    <row r="37" spans="1:16" hidden="1" outlineLevel="1" x14ac:dyDescent="0.25">
      <c r="A37" s="9"/>
      <c r="B37" s="147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2"/>
      <c r="P37" s="9"/>
    </row>
    <row r="38" spans="1:16" hidden="1" outlineLevel="1" x14ac:dyDescent="0.25">
      <c r="A38" s="9"/>
      <c r="B38" s="147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2"/>
      <c r="P38" s="9"/>
    </row>
    <row r="39" spans="1:16" hidden="1" outlineLevel="1" x14ac:dyDescent="0.25">
      <c r="A39" s="9"/>
      <c r="B39" s="147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2"/>
      <c r="P39" s="9"/>
    </row>
    <row r="40" spans="1:16" hidden="1" outlineLevel="1" x14ac:dyDescent="0.25">
      <c r="A40" s="9"/>
      <c r="B40" s="147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2"/>
      <c r="P40" s="9"/>
    </row>
    <row r="41" spans="1:16" hidden="1" outlineLevel="1" x14ac:dyDescent="0.25">
      <c r="A41" s="9"/>
      <c r="B41" s="147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2"/>
      <c r="P41" s="9"/>
    </row>
    <row r="42" spans="1:16" hidden="1" outlineLevel="1" x14ac:dyDescent="0.25">
      <c r="A42" s="9"/>
      <c r="B42" s="147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2"/>
      <c r="P42" s="9"/>
    </row>
    <row r="43" spans="1:16" hidden="1" outlineLevel="1" x14ac:dyDescent="0.25">
      <c r="A43" s="9"/>
      <c r="B43" s="147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2"/>
      <c r="P43" s="9"/>
    </row>
    <row r="44" spans="1:16" hidden="1" outlineLevel="1" x14ac:dyDescent="0.25">
      <c r="A44" s="9"/>
      <c r="B44" s="147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2"/>
      <c r="P44" s="9"/>
    </row>
    <row r="45" spans="1:16" hidden="1" outlineLevel="1" x14ac:dyDescent="0.25">
      <c r="A45" s="9"/>
      <c r="B45" s="147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2"/>
      <c r="P45" s="9"/>
    </row>
    <row r="46" spans="1:16" hidden="1" outlineLevel="1" x14ac:dyDescent="0.25">
      <c r="A46" s="9"/>
      <c r="B46" s="147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2"/>
      <c r="P46" s="9"/>
    </row>
    <row r="47" spans="1:16" hidden="1" outlineLevel="1" x14ac:dyDescent="0.25">
      <c r="A47" s="9"/>
      <c r="B47" s="147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2"/>
      <c r="P47" s="9"/>
    </row>
    <row r="48" spans="1:16" hidden="1" outlineLevel="1" x14ac:dyDescent="0.25">
      <c r="A48" s="9"/>
      <c r="B48" s="147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2"/>
      <c r="P48" s="9"/>
    </row>
    <row r="49" spans="1:16" hidden="1" outlineLevel="1" x14ac:dyDescent="0.25">
      <c r="A49" s="9"/>
      <c r="B49" s="147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2"/>
      <c r="P49" s="9"/>
    </row>
    <row r="50" spans="1:16" hidden="1" outlineLevel="1" x14ac:dyDescent="0.25">
      <c r="A50" s="9"/>
      <c r="B50" s="147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2"/>
      <c r="P50" s="9"/>
    </row>
    <row r="51" spans="1:16" hidden="1" outlineLevel="1" x14ac:dyDescent="0.25">
      <c r="A51" s="9"/>
      <c r="B51" s="147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2"/>
      <c r="P51" s="9"/>
    </row>
    <row r="52" spans="1:16" hidden="1" outlineLevel="1" x14ac:dyDescent="0.25">
      <c r="A52" s="9"/>
      <c r="B52" s="147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2"/>
      <c r="P52" s="9"/>
    </row>
    <row r="53" spans="1:16" hidden="1" outlineLevel="1" x14ac:dyDescent="0.25">
      <c r="A53" s="9"/>
      <c r="B53" s="147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2"/>
      <c r="P53" s="9"/>
    </row>
    <row r="54" spans="1:16" hidden="1" outlineLevel="1" x14ac:dyDescent="0.25">
      <c r="A54" s="9"/>
      <c r="B54" s="147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2"/>
      <c r="P54" s="9"/>
    </row>
    <row r="55" spans="1:16" hidden="1" outlineLevel="1" x14ac:dyDescent="0.25">
      <c r="A55" s="9"/>
      <c r="B55" s="147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2"/>
      <c r="P55" s="9"/>
    </row>
    <row r="56" spans="1:16" hidden="1" outlineLevel="1" x14ac:dyDescent="0.25">
      <c r="A56" s="9"/>
      <c r="B56" s="147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2"/>
      <c r="P56" s="9"/>
    </row>
    <row r="57" spans="1:16" hidden="1" outlineLevel="1" x14ac:dyDescent="0.25">
      <c r="A57" s="9"/>
      <c r="B57" s="147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2"/>
      <c r="P57" s="9"/>
    </row>
    <row r="58" spans="1:16" hidden="1" outlineLevel="1" x14ac:dyDescent="0.25">
      <c r="A58" s="9"/>
      <c r="B58" s="147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2"/>
      <c r="P58" s="9"/>
    </row>
    <row r="59" spans="1:16" hidden="1" outlineLevel="1" x14ac:dyDescent="0.25">
      <c r="A59" s="9"/>
      <c r="B59" s="147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2"/>
      <c r="P59" s="9"/>
    </row>
    <row r="60" spans="1:16" hidden="1" outlineLevel="1" x14ac:dyDescent="0.25">
      <c r="A60" s="9"/>
      <c r="B60" s="147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2"/>
      <c r="P60" s="9"/>
    </row>
    <row r="61" spans="1:16" hidden="1" outlineLevel="1" x14ac:dyDescent="0.25">
      <c r="A61" s="9"/>
      <c r="B61" s="147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2"/>
      <c r="P61" s="9"/>
    </row>
    <row r="62" spans="1:16" hidden="1" outlineLevel="1" x14ac:dyDescent="0.25">
      <c r="A62" s="9"/>
      <c r="B62" s="147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2"/>
      <c r="P62" s="9"/>
    </row>
    <row r="63" spans="1:16" hidden="1" outlineLevel="1" x14ac:dyDescent="0.25">
      <c r="A63" s="9"/>
      <c r="B63" s="147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2"/>
      <c r="P63" s="9"/>
    </row>
    <row r="64" spans="1:16" hidden="1" outlineLevel="1" x14ac:dyDescent="0.25">
      <c r="A64" s="9"/>
      <c r="B64" s="147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2"/>
      <c r="P64" s="9"/>
    </row>
    <row r="65" spans="1:16" hidden="1" outlineLevel="1" x14ac:dyDescent="0.25">
      <c r="A65" s="9"/>
      <c r="B65" s="147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2"/>
      <c r="P65" s="9"/>
    </row>
    <row r="66" spans="1:16" hidden="1" outlineLevel="1" x14ac:dyDescent="0.25">
      <c r="A66" s="9"/>
      <c r="B66" s="147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2"/>
      <c r="P66" s="9"/>
    </row>
    <row r="67" spans="1:16" hidden="1" outlineLevel="1" x14ac:dyDescent="0.25">
      <c r="A67" s="9"/>
      <c r="B67" s="147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2"/>
      <c r="P67" s="9"/>
    </row>
    <row r="68" spans="1:16" hidden="1" outlineLevel="1" x14ac:dyDescent="0.25">
      <c r="A68" s="9"/>
      <c r="B68" s="147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2"/>
      <c r="P68" s="9"/>
    </row>
    <row r="69" spans="1:16" hidden="1" outlineLevel="1" x14ac:dyDescent="0.25">
      <c r="A69" s="9"/>
      <c r="B69" s="147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2"/>
      <c r="P69" s="9"/>
    </row>
    <row r="70" spans="1:16" hidden="1" outlineLevel="1" x14ac:dyDescent="0.25">
      <c r="A70" s="9"/>
      <c r="B70" s="147"/>
      <c r="C70" s="141"/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2"/>
      <c r="P70" s="9"/>
    </row>
    <row r="71" spans="1:16" hidden="1" outlineLevel="1" x14ac:dyDescent="0.25">
      <c r="A71" s="9"/>
      <c r="B71" s="147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2"/>
      <c r="P71" s="9"/>
    </row>
    <row r="72" spans="1:16" hidden="1" outlineLevel="1" x14ac:dyDescent="0.25">
      <c r="A72" s="9"/>
      <c r="B72" s="147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2"/>
      <c r="P72" s="9"/>
    </row>
    <row r="73" spans="1:16" hidden="1" outlineLevel="1" x14ac:dyDescent="0.25">
      <c r="A73" s="9"/>
      <c r="B73" s="147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2"/>
      <c r="P73" s="9"/>
    </row>
    <row r="74" spans="1:16" hidden="1" outlineLevel="1" x14ac:dyDescent="0.25">
      <c r="A74" s="9"/>
      <c r="B74" s="147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2"/>
      <c r="P74" s="9"/>
    </row>
    <row r="75" spans="1:16" hidden="1" outlineLevel="1" x14ac:dyDescent="0.25">
      <c r="A75" s="9"/>
      <c r="B75" s="147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2"/>
      <c r="P75" s="9"/>
    </row>
    <row r="76" spans="1:16" hidden="1" outlineLevel="1" x14ac:dyDescent="0.25">
      <c r="A76" s="9"/>
      <c r="B76" s="147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2"/>
      <c r="P76" s="9"/>
    </row>
    <row r="77" spans="1:16" hidden="1" outlineLevel="1" x14ac:dyDescent="0.25">
      <c r="A77" s="9"/>
      <c r="B77" s="147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2"/>
      <c r="P77" s="9"/>
    </row>
    <row r="78" spans="1:16" hidden="1" outlineLevel="1" x14ac:dyDescent="0.25">
      <c r="A78" s="9"/>
      <c r="B78" s="147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2"/>
      <c r="P78" s="9"/>
    </row>
    <row r="79" spans="1:16" hidden="1" outlineLevel="1" x14ac:dyDescent="0.25">
      <c r="A79" s="9"/>
      <c r="B79" s="147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2"/>
      <c r="P79" s="9"/>
    </row>
    <row r="80" spans="1:16" hidden="1" outlineLevel="1" x14ac:dyDescent="0.25">
      <c r="A80" s="9"/>
      <c r="B80" s="147"/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2"/>
      <c r="P80" s="9"/>
    </row>
    <row r="81" spans="1:16" hidden="1" outlineLevel="1" x14ac:dyDescent="0.25">
      <c r="A81" s="9"/>
      <c r="B81" s="147"/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2"/>
      <c r="P81" s="9"/>
    </row>
    <row r="82" spans="1:16" hidden="1" outlineLevel="1" x14ac:dyDescent="0.25">
      <c r="A82" s="9"/>
      <c r="B82" s="147"/>
      <c r="C82" s="141"/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142"/>
      <c r="P82" s="9"/>
    </row>
    <row r="83" spans="1:16" hidden="1" outlineLevel="1" x14ac:dyDescent="0.25">
      <c r="A83" s="9"/>
      <c r="B83" s="147"/>
      <c r="C83" s="141"/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2"/>
      <c r="P83" s="9"/>
    </row>
    <row r="84" spans="1:16" hidden="1" outlineLevel="1" x14ac:dyDescent="0.25">
      <c r="A84" s="9"/>
      <c r="B84" s="147"/>
      <c r="C84" s="141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2"/>
      <c r="P84" s="9"/>
    </row>
    <row r="85" spans="1:16" hidden="1" outlineLevel="1" x14ac:dyDescent="0.25">
      <c r="A85" s="9"/>
      <c r="B85" s="147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2"/>
      <c r="P85" s="9"/>
    </row>
    <row r="86" spans="1:16" hidden="1" outlineLevel="1" x14ac:dyDescent="0.25">
      <c r="A86" s="9"/>
      <c r="B86" s="147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2"/>
      <c r="P86" s="9"/>
    </row>
    <row r="87" spans="1:16" hidden="1" outlineLevel="1" x14ac:dyDescent="0.25">
      <c r="A87" s="9"/>
      <c r="B87" s="147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2"/>
      <c r="P87" s="9"/>
    </row>
    <row r="88" spans="1:16" hidden="1" outlineLevel="1" x14ac:dyDescent="0.25">
      <c r="A88" s="9"/>
      <c r="B88" s="147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2"/>
      <c r="P88" s="9"/>
    </row>
    <row r="89" spans="1:16" hidden="1" outlineLevel="1" x14ac:dyDescent="0.25">
      <c r="A89" s="9"/>
      <c r="B89" s="147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2"/>
      <c r="P89" s="9"/>
    </row>
    <row r="90" spans="1:16" hidden="1" outlineLevel="1" x14ac:dyDescent="0.25">
      <c r="A90" s="9"/>
      <c r="B90" s="147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2"/>
      <c r="P90" s="9"/>
    </row>
    <row r="91" spans="1:16" hidden="1" outlineLevel="1" x14ac:dyDescent="0.25">
      <c r="A91" s="9"/>
      <c r="B91" s="147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2"/>
      <c r="P91" s="9"/>
    </row>
    <row r="92" spans="1:16" hidden="1" outlineLevel="1" x14ac:dyDescent="0.25">
      <c r="A92" s="9"/>
      <c r="B92" s="147"/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2"/>
      <c r="P92" s="9"/>
    </row>
    <row r="93" spans="1:16" hidden="1" outlineLevel="1" x14ac:dyDescent="0.25">
      <c r="A93" s="9"/>
      <c r="B93" s="147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2"/>
      <c r="P93" s="9"/>
    </row>
    <row r="94" spans="1:16" hidden="1" outlineLevel="1" x14ac:dyDescent="0.25">
      <c r="A94" s="9"/>
      <c r="B94" s="147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2"/>
      <c r="P94" s="9"/>
    </row>
    <row r="95" spans="1:16" hidden="1" outlineLevel="1" x14ac:dyDescent="0.25">
      <c r="A95" s="9"/>
      <c r="B95" s="147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2"/>
      <c r="P95" s="9"/>
    </row>
    <row r="96" spans="1:16" hidden="1" outlineLevel="1" x14ac:dyDescent="0.25">
      <c r="A96" s="9"/>
      <c r="B96" s="147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2"/>
      <c r="P96" s="9"/>
    </row>
    <row r="97" spans="1:16" hidden="1" outlineLevel="1" x14ac:dyDescent="0.25">
      <c r="A97" s="9"/>
      <c r="B97" s="147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2"/>
      <c r="P97" s="9"/>
    </row>
    <row r="98" spans="1:16" hidden="1" outlineLevel="1" x14ac:dyDescent="0.25">
      <c r="A98" s="9"/>
      <c r="B98" s="147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2"/>
      <c r="P98" s="9"/>
    </row>
    <row r="99" spans="1:16" hidden="1" outlineLevel="1" x14ac:dyDescent="0.25">
      <c r="A99" s="9"/>
      <c r="B99" s="147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2"/>
      <c r="P99" s="9"/>
    </row>
    <row r="100" spans="1:16" hidden="1" outlineLevel="1" x14ac:dyDescent="0.25">
      <c r="A100" s="9"/>
      <c r="B100" s="147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2"/>
      <c r="P100" s="9"/>
    </row>
    <row r="101" spans="1:16" hidden="1" outlineLevel="1" x14ac:dyDescent="0.25">
      <c r="A101" s="9"/>
      <c r="B101" s="147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2"/>
      <c r="P101" s="9"/>
    </row>
    <row r="102" spans="1:16" hidden="1" outlineLevel="1" x14ac:dyDescent="0.25">
      <c r="A102" s="9"/>
      <c r="B102" s="147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2"/>
      <c r="P102" s="9"/>
    </row>
    <row r="103" spans="1:16" hidden="1" outlineLevel="1" x14ac:dyDescent="0.25">
      <c r="A103" s="9"/>
      <c r="B103" s="147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2"/>
      <c r="P103" s="9"/>
    </row>
    <row r="104" spans="1:16" hidden="1" outlineLevel="1" x14ac:dyDescent="0.25">
      <c r="A104" s="9"/>
      <c r="B104" s="147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2"/>
      <c r="P104" s="9"/>
    </row>
    <row r="105" spans="1:16" hidden="1" outlineLevel="1" x14ac:dyDescent="0.25">
      <c r="A105" s="9"/>
      <c r="B105" s="147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2"/>
      <c r="P105" s="9"/>
    </row>
    <row r="106" spans="1:16" hidden="1" outlineLevel="1" x14ac:dyDescent="0.25">
      <c r="A106" s="9"/>
      <c r="B106" s="147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2"/>
      <c r="P106" s="9"/>
    </row>
    <row r="107" spans="1:16" hidden="1" outlineLevel="1" x14ac:dyDescent="0.25">
      <c r="A107" s="9"/>
      <c r="B107" s="148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5"/>
      <c r="P107" s="9"/>
    </row>
    <row r="108" spans="1:16" collapsed="1" x14ac:dyDescent="0.25">
      <c r="A108" s="9"/>
    </row>
    <row r="109" spans="1:16" ht="24.95" customHeight="1" x14ac:dyDescent="0.25">
      <c r="A109" s="9"/>
      <c r="B109" s="74" t="s">
        <v>15</v>
      </c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6"/>
      <c r="P109" s="9"/>
    </row>
    <row r="110" spans="1:16" x14ac:dyDescent="0.25">
      <c r="A110" s="9"/>
      <c r="B110" s="77" t="s">
        <v>1</v>
      </c>
      <c r="C110" s="22" t="s">
        <v>2</v>
      </c>
      <c r="D110" s="22" t="s">
        <v>3</v>
      </c>
      <c r="E110" s="22" t="s">
        <v>4</v>
      </c>
      <c r="F110" s="22" t="s">
        <v>5</v>
      </c>
      <c r="G110" s="22" t="s">
        <v>6</v>
      </c>
      <c r="H110" s="22" t="s">
        <v>7</v>
      </c>
      <c r="I110" s="22" t="s">
        <v>8</v>
      </c>
      <c r="J110" s="22" t="s">
        <v>9</v>
      </c>
      <c r="K110" s="22" t="s">
        <v>10</v>
      </c>
      <c r="L110" s="22" t="s">
        <v>11</v>
      </c>
      <c r="M110" s="22" t="s">
        <v>12</v>
      </c>
      <c r="N110" s="22" t="s">
        <v>13</v>
      </c>
      <c r="O110" s="78" t="s">
        <v>14</v>
      </c>
      <c r="P110" s="9"/>
    </row>
    <row r="111" spans="1:16" x14ac:dyDescent="0.25">
      <c r="A111" s="9"/>
      <c r="B111" s="79" t="str">
        <f>IF(LEN($B8)=0,"",$B8)</f>
        <v>Rich Abrams</v>
      </c>
      <c r="C111" s="73">
        <v>13200.000000000002</v>
      </c>
      <c r="D111" s="73">
        <v>9100</v>
      </c>
      <c r="E111" s="73">
        <v>8750</v>
      </c>
      <c r="F111" s="73">
        <v>8400</v>
      </c>
      <c r="G111" s="73">
        <v>11700</v>
      </c>
      <c r="H111" s="73">
        <v>10000</v>
      </c>
      <c r="I111" s="73">
        <v>13200.000000000002</v>
      </c>
      <c r="J111" s="73">
        <v>13000</v>
      </c>
      <c r="K111" s="73">
        <v>13750.000000000002</v>
      </c>
      <c r="L111" s="73">
        <v>13200.000000000002</v>
      </c>
      <c r="M111" s="73">
        <v>16900</v>
      </c>
      <c r="N111" s="73">
        <v>8750</v>
      </c>
      <c r="O111" s="80">
        <f>IF(OR(LEN(B111)=0,SUM(C111:N111)=0),"",SUM(C111:N111))</f>
        <v>139950</v>
      </c>
      <c r="P111" s="9"/>
    </row>
    <row r="112" spans="1:16" x14ac:dyDescent="0.25">
      <c r="A112" s="9"/>
      <c r="B112" s="81" t="str">
        <f t="shared" ref="B112:B122" si="1">IF(LEN($B9)=0,"",$B9)</f>
        <v>Corby May</v>
      </c>
      <c r="C112" s="73">
        <v>15000</v>
      </c>
      <c r="D112" s="73">
        <v>18200</v>
      </c>
      <c r="E112" s="73">
        <v>24000</v>
      </c>
      <c r="F112" s="73">
        <v>16250</v>
      </c>
      <c r="G112" s="73">
        <v>15400.000000000002</v>
      </c>
      <c r="H112" s="73">
        <v>31200</v>
      </c>
      <c r="I112" s="73">
        <v>13750.000000000002</v>
      </c>
      <c r="J112" s="73">
        <v>11200</v>
      </c>
      <c r="K112" s="73">
        <v>31200</v>
      </c>
      <c r="L112" s="73">
        <v>11250</v>
      </c>
      <c r="M112" s="73">
        <v>16800</v>
      </c>
      <c r="N112" s="73">
        <v>19200</v>
      </c>
      <c r="O112" s="80">
        <f t="shared" ref="O112:O122" si="2">IF(OR(LEN(B112)=0,SUM(C112:N112)=0),"",SUM(C112:N112))</f>
        <v>223450</v>
      </c>
      <c r="P112" s="9"/>
    </row>
    <row r="113" spans="1:16" x14ac:dyDescent="0.25">
      <c r="A113" s="9"/>
      <c r="B113" s="81" t="str">
        <f t="shared" si="1"/>
        <v>Nicole Andres</v>
      </c>
      <c r="C113" s="73">
        <v>14175</v>
      </c>
      <c r="D113" s="73">
        <v>9600</v>
      </c>
      <c r="E113" s="73">
        <v>16800</v>
      </c>
      <c r="F113" s="73">
        <v>14175</v>
      </c>
      <c r="G113" s="73">
        <v>15600</v>
      </c>
      <c r="H113" s="73">
        <v>21000</v>
      </c>
      <c r="I113" s="73">
        <v>16200</v>
      </c>
      <c r="J113" s="73">
        <v>10800</v>
      </c>
      <c r="K113" s="73">
        <v>25200</v>
      </c>
      <c r="L113" s="73">
        <v>18225</v>
      </c>
      <c r="M113" s="73">
        <v>14400</v>
      </c>
      <c r="N113" s="73">
        <v>25200</v>
      </c>
      <c r="O113" s="80">
        <f t="shared" si="2"/>
        <v>201375</v>
      </c>
      <c r="P113" s="9"/>
    </row>
    <row r="114" spans="1:16" x14ac:dyDescent="0.25">
      <c r="A114" s="9"/>
      <c r="B114" s="81" t="str">
        <f t="shared" si="1"/>
        <v>Geri Pell</v>
      </c>
      <c r="C114" s="73">
        <v>20000</v>
      </c>
      <c r="D114" s="73">
        <v>16500</v>
      </c>
      <c r="E114" s="73">
        <v>17050</v>
      </c>
      <c r="F114" s="73">
        <v>20000</v>
      </c>
      <c r="G114" s="73">
        <v>13500</v>
      </c>
      <c r="H114" s="73">
        <v>18600</v>
      </c>
      <c r="I114" s="73">
        <v>14000</v>
      </c>
      <c r="J114" s="73">
        <v>13500</v>
      </c>
      <c r="K114" s="73">
        <v>13950</v>
      </c>
      <c r="L114" s="73">
        <v>16000</v>
      </c>
      <c r="M114" s="73">
        <v>18000</v>
      </c>
      <c r="N114" s="73">
        <v>18600</v>
      </c>
      <c r="O114" s="80">
        <f t="shared" si="2"/>
        <v>199700</v>
      </c>
      <c r="P114" s="9"/>
    </row>
    <row r="115" spans="1:16" x14ac:dyDescent="0.25">
      <c r="A115" s="9"/>
      <c r="B115" s="81" t="str">
        <f t="shared" si="1"/>
        <v>Frank Sabia</v>
      </c>
      <c r="C115" s="73">
        <v>19250</v>
      </c>
      <c r="D115" s="73">
        <v>9800</v>
      </c>
      <c r="E115" s="73">
        <v>11200</v>
      </c>
      <c r="F115" s="73">
        <v>15750</v>
      </c>
      <c r="G115" s="73">
        <v>9800</v>
      </c>
      <c r="H115" s="73">
        <v>17600</v>
      </c>
      <c r="I115" s="73">
        <v>19250</v>
      </c>
      <c r="J115" s="73">
        <v>15400.000000000002</v>
      </c>
      <c r="K115" s="73">
        <v>20800</v>
      </c>
      <c r="L115" s="73">
        <v>12250</v>
      </c>
      <c r="M115" s="73">
        <v>9800</v>
      </c>
      <c r="N115" s="73">
        <v>20800</v>
      </c>
      <c r="O115" s="80">
        <f t="shared" si="2"/>
        <v>181700</v>
      </c>
      <c r="P115" s="9"/>
    </row>
    <row r="116" spans="1:16" x14ac:dyDescent="0.25">
      <c r="A116" s="9"/>
      <c r="B116" s="81" t="str">
        <f t="shared" si="1"/>
        <v>Michael Bapis</v>
      </c>
      <c r="C116" s="73">
        <v>8750</v>
      </c>
      <c r="D116" s="73">
        <v>24200.000000000004</v>
      </c>
      <c r="E116" s="73">
        <v>5250</v>
      </c>
      <c r="F116" s="73">
        <v>12500</v>
      </c>
      <c r="G116" s="73">
        <v>26400</v>
      </c>
      <c r="H116" s="73">
        <v>7500</v>
      </c>
      <c r="I116" s="73">
        <v>13750.000000000002</v>
      </c>
      <c r="J116" s="73">
        <v>26400</v>
      </c>
      <c r="K116" s="73">
        <v>5250</v>
      </c>
      <c r="L116" s="73">
        <v>11250</v>
      </c>
      <c r="M116" s="73">
        <v>19800</v>
      </c>
      <c r="N116" s="73">
        <v>9750</v>
      </c>
      <c r="O116" s="80">
        <f t="shared" si="2"/>
        <v>170800</v>
      </c>
      <c r="P116" s="9"/>
    </row>
    <row r="117" spans="1:16" x14ac:dyDescent="0.25">
      <c r="A117" s="9"/>
      <c r="B117" s="81" t="str">
        <f t="shared" si="1"/>
        <v>Peter Rohr</v>
      </c>
      <c r="C117" s="73">
        <v>16200</v>
      </c>
      <c r="D117" s="73">
        <v>17700</v>
      </c>
      <c r="E117" s="73">
        <v>6300</v>
      </c>
      <c r="F117" s="73">
        <v>18000</v>
      </c>
      <c r="G117" s="73">
        <v>10325</v>
      </c>
      <c r="H117" s="73">
        <v>7200</v>
      </c>
      <c r="I117" s="73">
        <v>23400</v>
      </c>
      <c r="J117" s="73">
        <v>13275</v>
      </c>
      <c r="K117" s="73">
        <v>6300</v>
      </c>
      <c r="L117" s="73">
        <v>23400</v>
      </c>
      <c r="M117" s="73">
        <v>17700</v>
      </c>
      <c r="N117" s="73">
        <v>9000</v>
      </c>
      <c r="O117" s="80">
        <f t="shared" si="2"/>
        <v>168800</v>
      </c>
      <c r="P117" s="9"/>
    </row>
    <row r="118" spans="1:16" x14ac:dyDescent="0.25">
      <c r="A118" s="9"/>
      <c r="B118" s="81" t="str">
        <f t="shared" si="1"/>
        <v/>
      </c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80" t="str">
        <f t="shared" si="2"/>
        <v/>
      </c>
      <c r="P118" s="9"/>
    </row>
    <row r="119" spans="1:16" x14ac:dyDescent="0.25">
      <c r="A119" s="9"/>
      <c r="B119" s="81" t="str">
        <f t="shared" si="1"/>
        <v/>
      </c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80" t="str">
        <f t="shared" si="2"/>
        <v/>
      </c>
      <c r="P119" s="9"/>
    </row>
    <row r="120" spans="1:16" x14ac:dyDescent="0.25">
      <c r="A120" s="9"/>
      <c r="B120" s="81" t="str">
        <f t="shared" si="1"/>
        <v/>
      </c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80" t="str">
        <f t="shared" si="2"/>
        <v/>
      </c>
      <c r="P120" s="9"/>
    </row>
    <row r="121" spans="1:16" x14ac:dyDescent="0.25">
      <c r="A121" s="9"/>
      <c r="B121" s="81" t="str">
        <f t="shared" si="1"/>
        <v/>
      </c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80" t="str">
        <f t="shared" si="2"/>
        <v/>
      </c>
      <c r="P121" s="9"/>
    </row>
    <row r="122" spans="1:16" x14ac:dyDescent="0.25">
      <c r="A122" s="9"/>
      <c r="B122" s="81" t="str">
        <f t="shared" si="1"/>
        <v/>
      </c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80" t="str">
        <f t="shared" si="2"/>
        <v/>
      </c>
      <c r="P122" s="9"/>
    </row>
    <row r="123" spans="1:16" x14ac:dyDescent="0.25">
      <c r="A123" s="9"/>
      <c r="B123" s="137"/>
      <c r="C123" s="138"/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  <c r="O123" s="139"/>
      <c r="P123" s="9"/>
    </row>
    <row r="124" spans="1:16" x14ac:dyDescent="0.25">
      <c r="A124" s="9"/>
      <c r="B124" s="140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2"/>
      <c r="P124" s="9"/>
    </row>
    <row r="125" spans="1:16" x14ac:dyDescent="0.25">
      <c r="A125" s="9"/>
      <c r="B125" s="140"/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2"/>
      <c r="P125" s="9"/>
    </row>
    <row r="126" spans="1:16" hidden="1" outlineLevel="1" x14ac:dyDescent="0.25">
      <c r="A126" s="9"/>
      <c r="B126" s="140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2"/>
      <c r="P126" s="9"/>
    </row>
    <row r="127" spans="1:16" hidden="1" outlineLevel="1" x14ac:dyDescent="0.25">
      <c r="A127" s="9"/>
      <c r="B127" s="140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2"/>
      <c r="P127" s="9"/>
    </row>
    <row r="128" spans="1:16" hidden="1" outlineLevel="1" x14ac:dyDescent="0.25">
      <c r="A128" s="9"/>
      <c r="B128" s="140"/>
      <c r="C128" s="141"/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2"/>
      <c r="P128" s="9"/>
    </row>
    <row r="129" spans="1:16" hidden="1" outlineLevel="1" x14ac:dyDescent="0.25">
      <c r="A129" s="9"/>
      <c r="B129" s="140"/>
      <c r="C129" s="141"/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  <c r="O129" s="142"/>
      <c r="P129" s="9"/>
    </row>
    <row r="130" spans="1:16" hidden="1" outlineLevel="1" x14ac:dyDescent="0.25">
      <c r="A130" s="9"/>
      <c r="B130" s="140"/>
      <c r="C130" s="141"/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  <c r="O130" s="142"/>
      <c r="P130" s="9"/>
    </row>
    <row r="131" spans="1:16" hidden="1" outlineLevel="1" x14ac:dyDescent="0.25">
      <c r="A131" s="9"/>
      <c r="B131" s="140"/>
      <c r="C131" s="141"/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2"/>
      <c r="P131" s="9"/>
    </row>
    <row r="132" spans="1:16" hidden="1" outlineLevel="1" x14ac:dyDescent="0.25">
      <c r="A132" s="9"/>
      <c r="B132" s="140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2"/>
      <c r="P132" s="9"/>
    </row>
    <row r="133" spans="1:16" hidden="1" outlineLevel="1" x14ac:dyDescent="0.25">
      <c r="A133" s="9"/>
      <c r="B133" s="140"/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2"/>
      <c r="P133" s="9"/>
    </row>
    <row r="134" spans="1:16" hidden="1" outlineLevel="1" x14ac:dyDescent="0.25">
      <c r="A134" s="9"/>
      <c r="B134" s="140"/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2"/>
      <c r="P134" s="9"/>
    </row>
    <row r="135" spans="1:16" hidden="1" outlineLevel="1" x14ac:dyDescent="0.25">
      <c r="A135" s="9"/>
      <c r="B135" s="140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2"/>
      <c r="P135" s="9"/>
    </row>
    <row r="136" spans="1:16" hidden="1" outlineLevel="1" x14ac:dyDescent="0.25">
      <c r="A136" s="9"/>
      <c r="B136" s="140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2"/>
      <c r="P136" s="9"/>
    </row>
    <row r="137" spans="1:16" hidden="1" outlineLevel="1" x14ac:dyDescent="0.25">
      <c r="A137" s="9"/>
      <c r="B137" s="140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2"/>
      <c r="P137" s="9"/>
    </row>
    <row r="138" spans="1:16" hidden="1" outlineLevel="1" x14ac:dyDescent="0.25">
      <c r="A138" s="9"/>
      <c r="B138" s="140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2"/>
      <c r="P138" s="9"/>
    </row>
    <row r="139" spans="1:16" hidden="1" outlineLevel="1" x14ac:dyDescent="0.25">
      <c r="A139" s="9"/>
      <c r="B139" s="140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2"/>
      <c r="P139" s="9"/>
    </row>
    <row r="140" spans="1:16" hidden="1" outlineLevel="1" x14ac:dyDescent="0.25">
      <c r="A140" s="9"/>
      <c r="B140" s="140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2"/>
      <c r="P140" s="9"/>
    </row>
    <row r="141" spans="1:16" hidden="1" outlineLevel="1" x14ac:dyDescent="0.25">
      <c r="A141" s="9"/>
      <c r="B141" s="140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2"/>
      <c r="P141" s="9"/>
    </row>
    <row r="142" spans="1:16" hidden="1" outlineLevel="1" x14ac:dyDescent="0.25">
      <c r="A142" s="9"/>
      <c r="B142" s="140"/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2"/>
      <c r="P142" s="9"/>
    </row>
    <row r="143" spans="1:16" hidden="1" outlineLevel="1" x14ac:dyDescent="0.25">
      <c r="A143" s="9"/>
      <c r="B143" s="140"/>
      <c r="C143" s="141"/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2"/>
      <c r="P143" s="9"/>
    </row>
    <row r="144" spans="1:16" hidden="1" outlineLevel="1" x14ac:dyDescent="0.25">
      <c r="A144" s="9"/>
      <c r="B144" s="140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2"/>
      <c r="P144" s="9"/>
    </row>
    <row r="145" spans="1:16" hidden="1" outlineLevel="1" x14ac:dyDescent="0.25">
      <c r="A145" s="9"/>
      <c r="B145" s="140"/>
      <c r="C145" s="141"/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2"/>
      <c r="P145" s="9"/>
    </row>
    <row r="146" spans="1:16" hidden="1" outlineLevel="1" x14ac:dyDescent="0.25">
      <c r="A146" s="9"/>
      <c r="B146" s="140"/>
      <c r="C146" s="141"/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2"/>
      <c r="P146" s="9"/>
    </row>
    <row r="147" spans="1:16" hidden="1" outlineLevel="1" x14ac:dyDescent="0.25">
      <c r="A147" s="9"/>
      <c r="B147" s="140"/>
      <c r="C147" s="141"/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2"/>
      <c r="P147" s="9"/>
    </row>
    <row r="148" spans="1:16" hidden="1" outlineLevel="1" x14ac:dyDescent="0.25">
      <c r="A148" s="9"/>
      <c r="B148" s="140"/>
      <c r="C148" s="141"/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2"/>
      <c r="P148" s="9"/>
    </row>
    <row r="149" spans="1:16" hidden="1" outlineLevel="1" x14ac:dyDescent="0.25">
      <c r="A149" s="9"/>
      <c r="B149" s="140"/>
      <c r="C149" s="141"/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2"/>
      <c r="P149" s="9"/>
    </row>
    <row r="150" spans="1:16" hidden="1" outlineLevel="1" x14ac:dyDescent="0.25">
      <c r="A150" s="9"/>
      <c r="B150" s="140"/>
      <c r="C150" s="141"/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  <c r="O150" s="142"/>
      <c r="P150" s="9"/>
    </row>
    <row r="151" spans="1:16" hidden="1" outlineLevel="1" x14ac:dyDescent="0.25">
      <c r="A151" s="9"/>
      <c r="B151" s="140"/>
      <c r="C151" s="141"/>
      <c r="D151" s="14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1"/>
      <c r="O151" s="142"/>
      <c r="P151" s="9"/>
    </row>
    <row r="152" spans="1:16" hidden="1" outlineLevel="1" x14ac:dyDescent="0.25">
      <c r="A152" s="9"/>
      <c r="B152" s="140"/>
      <c r="C152" s="141"/>
      <c r="D152" s="141"/>
      <c r="E152" s="141"/>
      <c r="F152" s="141"/>
      <c r="G152" s="141"/>
      <c r="H152" s="141"/>
      <c r="I152" s="141"/>
      <c r="J152" s="141"/>
      <c r="K152" s="141"/>
      <c r="L152" s="141"/>
      <c r="M152" s="141"/>
      <c r="N152" s="141"/>
      <c r="O152" s="142"/>
      <c r="P152" s="9"/>
    </row>
    <row r="153" spans="1:16" hidden="1" outlineLevel="1" x14ac:dyDescent="0.25">
      <c r="A153" s="9"/>
      <c r="B153" s="140"/>
      <c r="C153" s="141"/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2"/>
      <c r="P153" s="9"/>
    </row>
    <row r="154" spans="1:16" hidden="1" outlineLevel="1" x14ac:dyDescent="0.25">
      <c r="A154" s="9"/>
      <c r="B154" s="140"/>
      <c r="C154" s="141"/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2"/>
      <c r="P154" s="9"/>
    </row>
    <row r="155" spans="1:16" hidden="1" outlineLevel="1" x14ac:dyDescent="0.25">
      <c r="A155" s="9"/>
      <c r="B155" s="140"/>
      <c r="C155" s="141"/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1"/>
      <c r="O155" s="142"/>
      <c r="P155" s="9"/>
    </row>
    <row r="156" spans="1:16" hidden="1" outlineLevel="1" x14ac:dyDescent="0.25">
      <c r="A156" s="9"/>
      <c r="B156" s="140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2"/>
      <c r="P156" s="9"/>
    </row>
    <row r="157" spans="1:16" hidden="1" outlineLevel="1" x14ac:dyDescent="0.25">
      <c r="A157" s="9"/>
      <c r="B157" s="140"/>
      <c r="C157" s="141"/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1"/>
      <c r="O157" s="142"/>
      <c r="P157" s="9"/>
    </row>
    <row r="158" spans="1:16" hidden="1" outlineLevel="1" x14ac:dyDescent="0.25">
      <c r="A158" s="9"/>
      <c r="B158" s="140"/>
      <c r="C158" s="141"/>
      <c r="D158" s="141"/>
      <c r="E158" s="141"/>
      <c r="F158" s="141"/>
      <c r="G158" s="141"/>
      <c r="H158" s="141"/>
      <c r="I158" s="141"/>
      <c r="J158" s="141"/>
      <c r="K158" s="141"/>
      <c r="L158" s="141"/>
      <c r="M158" s="141"/>
      <c r="N158" s="141"/>
      <c r="O158" s="142"/>
      <c r="P158" s="9"/>
    </row>
    <row r="159" spans="1:16" hidden="1" outlineLevel="1" x14ac:dyDescent="0.25">
      <c r="A159" s="9"/>
      <c r="B159" s="140"/>
      <c r="C159" s="141"/>
      <c r="D159" s="141"/>
      <c r="E159" s="141"/>
      <c r="F159" s="141"/>
      <c r="G159" s="141"/>
      <c r="H159" s="141"/>
      <c r="I159" s="141"/>
      <c r="J159" s="141"/>
      <c r="K159" s="141"/>
      <c r="L159" s="141"/>
      <c r="M159" s="141"/>
      <c r="N159" s="141"/>
      <c r="O159" s="142"/>
      <c r="P159" s="9"/>
    </row>
    <row r="160" spans="1:16" hidden="1" outlineLevel="1" x14ac:dyDescent="0.25">
      <c r="A160" s="9"/>
      <c r="B160" s="140"/>
      <c r="C160" s="141"/>
      <c r="D160" s="14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1"/>
      <c r="O160" s="142"/>
      <c r="P160" s="9"/>
    </row>
    <row r="161" spans="1:16" hidden="1" outlineLevel="1" x14ac:dyDescent="0.25">
      <c r="A161" s="9"/>
      <c r="B161" s="140"/>
      <c r="C161" s="141"/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  <c r="O161" s="142"/>
      <c r="P161" s="9"/>
    </row>
    <row r="162" spans="1:16" hidden="1" outlineLevel="1" x14ac:dyDescent="0.25">
      <c r="A162" s="9"/>
      <c r="B162" s="140"/>
      <c r="C162" s="141"/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  <c r="O162" s="142"/>
      <c r="P162" s="9"/>
    </row>
    <row r="163" spans="1:16" hidden="1" outlineLevel="1" x14ac:dyDescent="0.25">
      <c r="A163" s="9"/>
      <c r="B163" s="140"/>
      <c r="C163" s="141"/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  <c r="O163" s="142"/>
      <c r="P163" s="9"/>
    </row>
    <row r="164" spans="1:16" hidden="1" outlineLevel="1" x14ac:dyDescent="0.25">
      <c r="A164" s="9"/>
      <c r="B164" s="140"/>
      <c r="C164" s="141"/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  <c r="O164" s="142"/>
      <c r="P164" s="9"/>
    </row>
    <row r="165" spans="1:16" hidden="1" outlineLevel="1" x14ac:dyDescent="0.25">
      <c r="A165" s="9"/>
      <c r="B165" s="140"/>
      <c r="C165" s="141"/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  <c r="O165" s="142"/>
      <c r="P165" s="9"/>
    </row>
    <row r="166" spans="1:16" hidden="1" outlineLevel="1" x14ac:dyDescent="0.25">
      <c r="A166" s="9"/>
      <c r="B166" s="140"/>
      <c r="C166" s="141"/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  <c r="O166" s="142"/>
      <c r="P166" s="9"/>
    </row>
    <row r="167" spans="1:16" hidden="1" outlineLevel="1" x14ac:dyDescent="0.25">
      <c r="A167" s="9"/>
      <c r="B167" s="140"/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2"/>
      <c r="P167" s="9"/>
    </row>
    <row r="168" spans="1:16" hidden="1" outlineLevel="1" x14ac:dyDescent="0.25">
      <c r="A168" s="9"/>
      <c r="B168" s="140"/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2"/>
      <c r="P168" s="9"/>
    </row>
    <row r="169" spans="1:16" hidden="1" outlineLevel="1" x14ac:dyDescent="0.25">
      <c r="A169" s="9"/>
      <c r="B169" s="140"/>
      <c r="C169" s="141"/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1"/>
      <c r="O169" s="142"/>
      <c r="P169" s="9"/>
    </row>
    <row r="170" spans="1:16" hidden="1" outlineLevel="1" x14ac:dyDescent="0.25">
      <c r="A170" s="9"/>
      <c r="B170" s="140"/>
      <c r="C170" s="141"/>
      <c r="D170" s="141"/>
      <c r="E170" s="141"/>
      <c r="F170" s="141"/>
      <c r="G170" s="141"/>
      <c r="H170" s="141"/>
      <c r="I170" s="141"/>
      <c r="J170" s="141"/>
      <c r="K170" s="141"/>
      <c r="L170" s="141"/>
      <c r="M170" s="141"/>
      <c r="N170" s="141"/>
      <c r="O170" s="142"/>
      <c r="P170" s="9"/>
    </row>
    <row r="171" spans="1:16" hidden="1" outlineLevel="1" x14ac:dyDescent="0.25">
      <c r="A171" s="9"/>
      <c r="B171" s="140"/>
      <c r="C171" s="141"/>
      <c r="D171" s="141"/>
      <c r="E171" s="141"/>
      <c r="F171" s="141"/>
      <c r="G171" s="141"/>
      <c r="H171" s="141"/>
      <c r="I171" s="141"/>
      <c r="J171" s="141"/>
      <c r="K171" s="141"/>
      <c r="L171" s="141"/>
      <c r="M171" s="141"/>
      <c r="N171" s="141"/>
      <c r="O171" s="142"/>
      <c r="P171" s="9"/>
    </row>
    <row r="172" spans="1:16" hidden="1" outlineLevel="1" x14ac:dyDescent="0.25">
      <c r="A172" s="9"/>
      <c r="B172" s="140"/>
      <c r="C172" s="141"/>
      <c r="D172" s="141"/>
      <c r="E172" s="141"/>
      <c r="F172" s="141"/>
      <c r="G172" s="141"/>
      <c r="H172" s="141"/>
      <c r="I172" s="141"/>
      <c r="J172" s="141"/>
      <c r="K172" s="141"/>
      <c r="L172" s="141"/>
      <c r="M172" s="141"/>
      <c r="N172" s="141"/>
      <c r="O172" s="142"/>
      <c r="P172" s="9"/>
    </row>
    <row r="173" spans="1:16" hidden="1" outlineLevel="1" x14ac:dyDescent="0.25">
      <c r="A173" s="9"/>
      <c r="B173" s="140"/>
      <c r="C173" s="141"/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2"/>
      <c r="P173" s="9"/>
    </row>
    <row r="174" spans="1:16" hidden="1" outlineLevel="1" x14ac:dyDescent="0.25">
      <c r="A174" s="9"/>
      <c r="B174" s="140"/>
      <c r="C174" s="141"/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2"/>
      <c r="P174" s="9"/>
    </row>
    <row r="175" spans="1:16" hidden="1" outlineLevel="1" x14ac:dyDescent="0.25">
      <c r="A175" s="9"/>
      <c r="B175" s="140"/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2"/>
      <c r="P175" s="9"/>
    </row>
    <row r="176" spans="1:16" hidden="1" outlineLevel="1" x14ac:dyDescent="0.25">
      <c r="A176" s="9"/>
      <c r="B176" s="140"/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2"/>
      <c r="P176" s="9"/>
    </row>
    <row r="177" spans="1:16" hidden="1" outlineLevel="1" x14ac:dyDescent="0.25">
      <c r="A177" s="9"/>
      <c r="B177" s="140"/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2"/>
      <c r="P177" s="9"/>
    </row>
    <row r="178" spans="1:16" hidden="1" outlineLevel="1" x14ac:dyDescent="0.25">
      <c r="A178" s="9"/>
      <c r="B178" s="140"/>
      <c r="C178" s="141"/>
      <c r="D178" s="141"/>
      <c r="E178" s="141"/>
      <c r="F178" s="141"/>
      <c r="G178" s="141"/>
      <c r="H178" s="141"/>
      <c r="I178" s="141"/>
      <c r="J178" s="141"/>
      <c r="K178" s="141"/>
      <c r="L178" s="141"/>
      <c r="M178" s="141"/>
      <c r="N178" s="141"/>
      <c r="O178" s="142"/>
      <c r="P178" s="9"/>
    </row>
    <row r="179" spans="1:16" hidden="1" outlineLevel="1" x14ac:dyDescent="0.25">
      <c r="A179" s="9"/>
      <c r="B179" s="140"/>
      <c r="C179" s="141"/>
      <c r="D179" s="141"/>
      <c r="E179" s="141"/>
      <c r="F179" s="141"/>
      <c r="G179" s="141"/>
      <c r="H179" s="141"/>
      <c r="I179" s="141"/>
      <c r="J179" s="141"/>
      <c r="K179" s="141"/>
      <c r="L179" s="141"/>
      <c r="M179" s="141"/>
      <c r="N179" s="141"/>
      <c r="O179" s="142"/>
      <c r="P179" s="9"/>
    </row>
    <row r="180" spans="1:16" hidden="1" outlineLevel="1" x14ac:dyDescent="0.25">
      <c r="A180" s="9"/>
      <c r="B180" s="140"/>
      <c r="C180" s="141"/>
      <c r="D180" s="141"/>
      <c r="E180" s="141"/>
      <c r="F180" s="141"/>
      <c r="G180" s="141"/>
      <c r="H180" s="141"/>
      <c r="I180" s="141"/>
      <c r="J180" s="141"/>
      <c r="K180" s="141"/>
      <c r="L180" s="141"/>
      <c r="M180" s="141"/>
      <c r="N180" s="141"/>
      <c r="O180" s="142"/>
      <c r="P180" s="9"/>
    </row>
    <row r="181" spans="1:16" hidden="1" outlineLevel="1" x14ac:dyDescent="0.25">
      <c r="A181" s="9"/>
      <c r="B181" s="140"/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2"/>
      <c r="P181" s="9"/>
    </row>
    <row r="182" spans="1:16" hidden="1" outlineLevel="1" x14ac:dyDescent="0.25">
      <c r="A182" s="9"/>
      <c r="B182" s="140"/>
      <c r="C182" s="141"/>
      <c r="D182" s="141"/>
      <c r="E182" s="141"/>
      <c r="F182" s="141"/>
      <c r="G182" s="141"/>
      <c r="H182" s="141"/>
      <c r="I182" s="141"/>
      <c r="J182" s="141"/>
      <c r="K182" s="141"/>
      <c r="L182" s="141"/>
      <c r="M182" s="141"/>
      <c r="N182" s="141"/>
      <c r="O182" s="142"/>
      <c r="P182" s="9"/>
    </row>
    <row r="183" spans="1:16" hidden="1" outlineLevel="1" x14ac:dyDescent="0.25">
      <c r="A183" s="9"/>
      <c r="B183" s="140"/>
      <c r="C183" s="141"/>
      <c r="D183" s="141"/>
      <c r="E183" s="141"/>
      <c r="F183" s="141"/>
      <c r="G183" s="141"/>
      <c r="H183" s="141"/>
      <c r="I183" s="141"/>
      <c r="J183" s="141"/>
      <c r="K183" s="141"/>
      <c r="L183" s="141"/>
      <c r="M183" s="141"/>
      <c r="N183" s="141"/>
      <c r="O183" s="142"/>
      <c r="P183" s="9"/>
    </row>
    <row r="184" spans="1:16" hidden="1" outlineLevel="1" x14ac:dyDescent="0.25">
      <c r="A184" s="9"/>
      <c r="B184" s="140"/>
      <c r="C184" s="141"/>
      <c r="D184" s="141"/>
      <c r="E184" s="141"/>
      <c r="F184" s="141"/>
      <c r="G184" s="141"/>
      <c r="H184" s="141"/>
      <c r="I184" s="141"/>
      <c r="J184" s="141"/>
      <c r="K184" s="141"/>
      <c r="L184" s="141"/>
      <c r="M184" s="141"/>
      <c r="N184" s="141"/>
      <c r="O184" s="142"/>
      <c r="P184" s="9"/>
    </row>
    <row r="185" spans="1:16" hidden="1" outlineLevel="1" x14ac:dyDescent="0.25">
      <c r="A185" s="9"/>
      <c r="B185" s="140"/>
      <c r="C185" s="141"/>
      <c r="D185" s="141"/>
      <c r="E185" s="141"/>
      <c r="F185" s="141"/>
      <c r="G185" s="141"/>
      <c r="H185" s="141"/>
      <c r="I185" s="141"/>
      <c r="J185" s="141"/>
      <c r="K185" s="141"/>
      <c r="L185" s="141"/>
      <c r="M185" s="141"/>
      <c r="N185" s="141"/>
      <c r="O185" s="142"/>
      <c r="P185" s="9"/>
    </row>
    <row r="186" spans="1:16" hidden="1" outlineLevel="1" x14ac:dyDescent="0.25">
      <c r="A186" s="9"/>
      <c r="B186" s="140"/>
      <c r="C186" s="141"/>
      <c r="D186" s="141"/>
      <c r="E186" s="141"/>
      <c r="F186" s="141"/>
      <c r="G186" s="141"/>
      <c r="H186" s="141"/>
      <c r="I186" s="141"/>
      <c r="J186" s="141"/>
      <c r="K186" s="141"/>
      <c r="L186" s="141"/>
      <c r="M186" s="141"/>
      <c r="N186" s="141"/>
      <c r="O186" s="142"/>
      <c r="P186" s="9"/>
    </row>
    <row r="187" spans="1:16" hidden="1" outlineLevel="1" x14ac:dyDescent="0.25">
      <c r="A187" s="9"/>
      <c r="B187" s="140"/>
      <c r="C187" s="141"/>
      <c r="D187" s="141"/>
      <c r="E187" s="141"/>
      <c r="F187" s="141"/>
      <c r="G187" s="141"/>
      <c r="H187" s="141"/>
      <c r="I187" s="141"/>
      <c r="J187" s="141"/>
      <c r="K187" s="141"/>
      <c r="L187" s="141"/>
      <c r="M187" s="141"/>
      <c r="N187" s="141"/>
      <c r="O187" s="142"/>
      <c r="P187" s="9"/>
    </row>
    <row r="188" spans="1:16" hidden="1" outlineLevel="1" x14ac:dyDescent="0.25">
      <c r="A188" s="9"/>
      <c r="B188" s="140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1"/>
      <c r="O188" s="142"/>
      <c r="P188" s="9"/>
    </row>
    <row r="189" spans="1:16" hidden="1" outlineLevel="1" x14ac:dyDescent="0.25">
      <c r="A189" s="9"/>
      <c r="B189" s="140"/>
      <c r="C189" s="141"/>
      <c r="D189" s="141"/>
      <c r="E189" s="141"/>
      <c r="F189" s="141"/>
      <c r="G189" s="141"/>
      <c r="H189" s="141"/>
      <c r="I189" s="141"/>
      <c r="J189" s="141"/>
      <c r="K189" s="141"/>
      <c r="L189" s="141"/>
      <c r="M189" s="141"/>
      <c r="N189" s="141"/>
      <c r="O189" s="142"/>
      <c r="P189" s="9"/>
    </row>
    <row r="190" spans="1:16" hidden="1" outlineLevel="1" x14ac:dyDescent="0.25">
      <c r="A190" s="9"/>
      <c r="B190" s="140"/>
      <c r="C190" s="141"/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2"/>
      <c r="P190" s="9"/>
    </row>
    <row r="191" spans="1:16" hidden="1" outlineLevel="1" x14ac:dyDescent="0.25">
      <c r="A191" s="9"/>
      <c r="B191" s="140"/>
      <c r="C191" s="141"/>
      <c r="D191" s="141"/>
      <c r="E191" s="141"/>
      <c r="F191" s="141"/>
      <c r="G191" s="141"/>
      <c r="H191" s="141"/>
      <c r="I191" s="141"/>
      <c r="J191" s="141"/>
      <c r="K191" s="141"/>
      <c r="L191" s="141"/>
      <c r="M191" s="141"/>
      <c r="N191" s="141"/>
      <c r="O191" s="142"/>
      <c r="P191" s="9"/>
    </row>
    <row r="192" spans="1:16" hidden="1" outlineLevel="1" x14ac:dyDescent="0.25">
      <c r="A192" s="9"/>
      <c r="B192" s="140"/>
      <c r="C192" s="141"/>
      <c r="D192" s="141"/>
      <c r="E192" s="141"/>
      <c r="F192" s="141"/>
      <c r="G192" s="141"/>
      <c r="H192" s="141"/>
      <c r="I192" s="141"/>
      <c r="J192" s="141"/>
      <c r="K192" s="141"/>
      <c r="L192" s="141"/>
      <c r="M192" s="141"/>
      <c r="N192" s="141"/>
      <c r="O192" s="142"/>
      <c r="P192" s="9"/>
    </row>
    <row r="193" spans="1:16" hidden="1" outlineLevel="1" x14ac:dyDescent="0.25">
      <c r="A193" s="9"/>
      <c r="B193" s="140"/>
      <c r="C193" s="141"/>
      <c r="D193" s="141"/>
      <c r="E193" s="141"/>
      <c r="F193" s="141"/>
      <c r="G193" s="141"/>
      <c r="H193" s="141"/>
      <c r="I193" s="141"/>
      <c r="J193" s="141"/>
      <c r="K193" s="141"/>
      <c r="L193" s="141"/>
      <c r="M193" s="141"/>
      <c r="N193" s="141"/>
      <c r="O193" s="142"/>
      <c r="P193" s="9"/>
    </row>
    <row r="194" spans="1:16" hidden="1" outlineLevel="1" x14ac:dyDescent="0.25">
      <c r="A194" s="9"/>
      <c r="B194" s="140"/>
      <c r="C194" s="141"/>
      <c r="D194" s="141"/>
      <c r="E194" s="141"/>
      <c r="F194" s="141"/>
      <c r="G194" s="141"/>
      <c r="H194" s="141"/>
      <c r="I194" s="141"/>
      <c r="J194" s="141"/>
      <c r="K194" s="141"/>
      <c r="L194" s="141"/>
      <c r="M194" s="141"/>
      <c r="N194" s="141"/>
      <c r="O194" s="142"/>
      <c r="P194" s="9"/>
    </row>
    <row r="195" spans="1:16" hidden="1" outlineLevel="1" x14ac:dyDescent="0.25">
      <c r="A195" s="9"/>
      <c r="B195" s="140"/>
      <c r="C195" s="141"/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2"/>
      <c r="P195" s="9"/>
    </row>
    <row r="196" spans="1:16" hidden="1" outlineLevel="1" x14ac:dyDescent="0.25">
      <c r="A196" s="9"/>
      <c r="B196" s="140"/>
      <c r="C196" s="141"/>
      <c r="D196" s="141"/>
      <c r="E196" s="141"/>
      <c r="F196" s="141"/>
      <c r="G196" s="141"/>
      <c r="H196" s="141"/>
      <c r="I196" s="141"/>
      <c r="J196" s="141"/>
      <c r="K196" s="141"/>
      <c r="L196" s="141"/>
      <c r="M196" s="141"/>
      <c r="N196" s="141"/>
      <c r="O196" s="142"/>
      <c r="P196" s="9"/>
    </row>
    <row r="197" spans="1:16" hidden="1" outlineLevel="1" x14ac:dyDescent="0.25">
      <c r="A197" s="9"/>
      <c r="B197" s="140"/>
      <c r="C197" s="141"/>
      <c r="D197" s="141"/>
      <c r="E197" s="141"/>
      <c r="F197" s="141"/>
      <c r="G197" s="141"/>
      <c r="H197" s="141"/>
      <c r="I197" s="141"/>
      <c r="J197" s="141"/>
      <c r="K197" s="141"/>
      <c r="L197" s="141"/>
      <c r="M197" s="141"/>
      <c r="N197" s="141"/>
      <c r="O197" s="142"/>
      <c r="P197" s="9"/>
    </row>
    <row r="198" spans="1:16" hidden="1" outlineLevel="1" x14ac:dyDescent="0.25">
      <c r="A198" s="9"/>
      <c r="B198" s="140"/>
      <c r="C198" s="141"/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1"/>
      <c r="O198" s="142"/>
      <c r="P198" s="9"/>
    </row>
    <row r="199" spans="1:16" hidden="1" outlineLevel="1" x14ac:dyDescent="0.25">
      <c r="A199" s="9"/>
      <c r="B199" s="140"/>
      <c r="C199" s="141"/>
      <c r="D199" s="141"/>
      <c r="E199" s="141"/>
      <c r="F199" s="141"/>
      <c r="G199" s="141"/>
      <c r="H199" s="141"/>
      <c r="I199" s="141"/>
      <c r="J199" s="141"/>
      <c r="K199" s="141"/>
      <c r="L199" s="141"/>
      <c r="M199" s="141"/>
      <c r="N199" s="141"/>
      <c r="O199" s="142"/>
      <c r="P199" s="9"/>
    </row>
    <row r="200" spans="1:16" hidden="1" outlineLevel="1" x14ac:dyDescent="0.25">
      <c r="A200" s="9"/>
      <c r="B200" s="140"/>
      <c r="C200" s="141"/>
      <c r="D200" s="141"/>
      <c r="E200" s="141"/>
      <c r="F200" s="141"/>
      <c r="G200" s="141"/>
      <c r="H200" s="141"/>
      <c r="I200" s="141"/>
      <c r="J200" s="141"/>
      <c r="K200" s="141"/>
      <c r="L200" s="141"/>
      <c r="M200" s="141"/>
      <c r="N200" s="141"/>
      <c r="O200" s="142"/>
      <c r="P200" s="9"/>
    </row>
    <row r="201" spans="1:16" hidden="1" outlineLevel="1" x14ac:dyDescent="0.25">
      <c r="A201" s="9"/>
      <c r="B201" s="140"/>
      <c r="C201" s="141"/>
      <c r="D201" s="141"/>
      <c r="E201" s="141"/>
      <c r="F201" s="141"/>
      <c r="G201" s="141"/>
      <c r="H201" s="141"/>
      <c r="I201" s="141"/>
      <c r="J201" s="141"/>
      <c r="K201" s="141"/>
      <c r="L201" s="141"/>
      <c r="M201" s="141"/>
      <c r="N201" s="141"/>
      <c r="O201" s="142"/>
      <c r="P201" s="9"/>
    </row>
    <row r="202" spans="1:16" hidden="1" outlineLevel="1" x14ac:dyDescent="0.25">
      <c r="A202" s="9"/>
      <c r="B202" s="140"/>
      <c r="C202" s="141"/>
      <c r="D202" s="141"/>
      <c r="E202" s="141"/>
      <c r="F202" s="141"/>
      <c r="G202" s="141"/>
      <c r="H202" s="141"/>
      <c r="I202" s="141"/>
      <c r="J202" s="141"/>
      <c r="K202" s="141"/>
      <c r="L202" s="141"/>
      <c r="M202" s="141"/>
      <c r="N202" s="141"/>
      <c r="O202" s="142"/>
      <c r="P202" s="9"/>
    </row>
    <row r="203" spans="1:16" hidden="1" outlineLevel="1" x14ac:dyDescent="0.25">
      <c r="A203" s="9"/>
      <c r="B203" s="140"/>
      <c r="C203" s="141"/>
      <c r="D203" s="141"/>
      <c r="E203" s="141"/>
      <c r="F203" s="141"/>
      <c r="G203" s="141"/>
      <c r="H203" s="141"/>
      <c r="I203" s="141"/>
      <c r="J203" s="141"/>
      <c r="K203" s="141"/>
      <c r="L203" s="141"/>
      <c r="M203" s="141"/>
      <c r="N203" s="141"/>
      <c r="O203" s="142"/>
      <c r="P203" s="9"/>
    </row>
    <row r="204" spans="1:16" hidden="1" outlineLevel="1" x14ac:dyDescent="0.25">
      <c r="A204" s="9"/>
      <c r="B204" s="140"/>
      <c r="C204" s="141"/>
      <c r="D204" s="141"/>
      <c r="E204" s="141"/>
      <c r="F204" s="141"/>
      <c r="G204" s="141"/>
      <c r="H204" s="141"/>
      <c r="I204" s="141"/>
      <c r="J204" s="141"/>
      <c r="K204" s="141"/>
      <c r="L204" s="141"/>
      <c r="M204" s="141"/>
      <c r="N204" s="141"/>
      <c r="O204" s="142"/>
      <c r="P204" s="9"/>
    </row>
    <row r="205" spans="1:16" hidden="1" outlineLevel="1" x14ac:dyDescent="0.25">
      <c r="A205" s="9"/>
      <c r="B205" s="140"/>
      <c r="C205" s="141"/>
      <c r="D205" s="141"/>
      <c r="E205" s="141"/>
      <c r="F205" s="141"/>
      <c r="G205" s="141"/>
      <c r="H205" s="141"/>
      <c r="I205" s="141"/>
      <c r="J205" s="141"/>
      <c r="K205" s="141"/>
      <c r="L205" s="141"/>
      <c r="M205" s="141"/>
      <c r="N205" s="141"/>
      <c r="O205" s="142"/>
      <c r="P205" s="9"/>
    </row>
    <row r="206" spans="1:16" hidden="1" outlineLevel="1" x14ac:dyDescent="0.25">
      <c r="A206" s="9"/>
      <c r="B206" s="140"/>
      <c r="C206" s="141"/>
      <c r="D206" s="141"/>
      <c r="E206" s="141"/>
      <c r="F206" s="141"/>
      <c r="G206" s="141"/>
      <c r="H206" s="141"/>
      <c r="I206" s="141"/>
      <c r="J206" s="141"/>
      <c r="K206" s="141"/>
      <c r="L206" s="141"/>
      <c r="M206" s="141"/>
      <c r="N206" s="141"/>
      <c r="O206" s="142"/>
      <c r="P206" s="9"/>
    </row>
    <row r="207" spans="1:16" hidden="1" outlineLevel="1" x14ac:dyDescent="0.25">
      <c r="A207" s="9"/>
      <c r="B207" s="140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2"/>
      <c r="P207" s="9"/>
    </row>
    <row r="208" spans="1:16" hidden="1" outlineLevel="1" x14ac:dyDescent="0.25">
      <c r="A208" s="9"/>
      <c r="B208" s="140"/>
      <c r="C208" s="141"/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1"/>
      <c r="O208" s="142"/>
      <c r="P208" s="9"/>
    </row>
    <row r="209" spans="1:16" hidden="1" outlineLevel="1" x14ac:dyDescent="0.25">
      <c r="A209" s="9"/>
      <c r="B209" s="140"/>
      <c r="C209" s="141"/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1"/>
      <c r="O209" s="142"/>
      <c r="P209" s="9"/>
    </row>
    <row r="210" spans="1:16" hidden="1" outlineLevel="1" x14ac:dyDescent="0.25">
      <c r="A210" s="9"/>
      <c r="B210" s="143"/>
      <c r="C210" s="144"/>
      <c r="D210" s="144"/>
      <c r="E210" s="144"/>
      <c r="F210" s="144"/>
      <c r="G210" s="144"/>
      <c r="H210" s="144"/>
      <c r="I210" s="144"/>
      <c r="J210" s="144"/>
      <c r="K210" s="144"/>
      <c r="L210" s="144"/>
      <c r="M210" s="144"/>
      <c r="N210" s="144"/>
      <c r="O210" s="145"/>
      <c r="P210" s="9"/>
    </row>
    <row r="211" spans="1:16" collapsed="1" x14ac:dyDescent="0.25"/>
    <row r="212" spans="1:16" s="11" customFormat="1" ht="22.9" customHeight="1" x14ac:dyDescent="0.25">
      <c r="B212" s="12"/>
      <c r="C212" s="12"/>
      <c r="D212" s="13"/>
      <c r="E212" s="14"/>
      <c r="F212" s="14"/>
      <c r="G212" s="14"/>
      <c r="H212" s="12"/>
      <c r="I212" s="12"/>
      <c r="J212" s="12"/>
      <c r="K212" s="12"/>
      <c r="L212" s="12"/>
      <c r="M212" s="12"/>
      <c r="N212" s="12"/>
      <c r="O212" s="12"/>
    </row>
  </sheetData>
  <sheetProtection algorithmName="SHA-512" hashValue="TX1LIisca5OFdGtKt2dQ4pkpOsAKMcHj7hJlAEtYD0h0PvtOERiWxN9S20+BGP256W/b5McsNdP4T7YK2f1KqA==" saltValue="sd1eJYHh96BGyMJimfigq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66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CE6CB-2DAF-4089-9B46-6CCFF8BB9F11}">
  <dimension ref="B2:AN38"/>
  <sheetViews>
    <sheetView showGridLines="0" showRowColHeaders="0" workbookViewId="0">
      <pane ySplit="11" topLeftCell="A12" activePane="bottomLeft" state="frozen"/>
      <selection pane="bottomLeft" activeCell="A12" sqref="A12"/>
    </sheetView>
  </sheetViews>
  <sheetFormatPr defaultRowHeight="15" x14ac:dyDescent="0.25"/>
  <cols>
    <col min="1" max="1" width="5.7109375" style="11" customWidth="1"/>
    <col min="2" max="17" width="15.7109375" style="11" customWidth="1"/>
    <col min="18" max="18" width="5.7109375" style="11" customWidth="1"/>
    <col min="19" max="19" width="21.85546875" style="11" customWidth="1"/>
    <col min="20" max="20" width="5.7109375" style="11" customWidth="1"/>
    <col min="21" max="37" width="15.7109375" style="11" customWidth="1"/>
    <col min="38" max="38" width="5.7109375" style="11" customWidth="1"/>
    <col min="39" max="39" width="25.7109375" style="11" bestFit="1" customWidth="1"/>
    <col min="40" max="16384" width="9.140625" style="11"/>
  </cols>
  <sheetData>
    <row r="2" spans="2:40" x14ac:dyDescent="0.25">
      <c r="Y2" s="42"/>
      <c r="Z2" s="43" t="s">
        <v>2</v>
      </c>
      <c r="AA2" s="43" t="s">
        <v>3</v>
      </c>
      <c r="AB2" s="43" t="s">
        <v>4</v>
      </c>
      <c r="AC2" s="43" t="s">
        <v>5</v>
      </c>
      <c r="AD2" s="43" t="s">
        <v>6</v>
      </c>
      <c r="AE2" s="43" t="s">
        <v>7</v>
      </c>
      <c r="AF2" s="43" t="s">
        <v>8</v>
      </c>
      <c r="AG2" s="43" t="s">
        <v>9</v>
      </c>
      <c r="AH2" s="43" t="s">
        <v>10</v>
      </c>
      <c r="AI2" s="43" t="s">
        <v>11</v>
      </c>
      <c r="AJ2" s="43" t="s">
        <v>12</v>
      </c>
      <c r="AK2" s="43" t="s">
        <v>13</v>
      </c>
    </row>
    <row r="3" spans="2:40" x14ac:dyDescent="0.25">
      <c r="Y3" s="108" t="s">
        <v>22</v>
      </c>
      <c r="Z3" s="131">
        <f>IFERROR(INDEX($E$12:$P$23,MATCH(Dashboard!$K$7,$D$12:$D$23,0),MATCH(Z$2,$E$11:$P$11,0)),"")</f>
        <v>12000</v>
      </c>
      <c r="AA3" s="131">
        <f>IFERROR(INDEX($E$12:$P$23,MATCH(Dashboard!$K$7,$D$12:$D$23,0),MATCH(AA$2,$E$11:$P$11,0)),"")</f>
        <v>13000</v>
      </c>
      <c r="AB3" s="131">
        <f>IFERROR(INDEX($E$12:$P$23,MATCH(Dashboard!$K$7,$D$12:$D$23,0),MATCH(AB$2,$E$11:$P$11,0)),"")</f>
        <v>12500</v>
      </c>
      <c r="AC3" s="131">
        <f>IFERROR(INDEX($E$12:$P$23,MATCH(Dashboard!$K$7,$D$12:$D$23,0),MATCH(AC$2,$E$11:$P$11,0)),"")</f>
        <v>12000</v>
      </c>
      <c r="AD3" s="131">
        <f>IFERROR(INDEX($E$12:$P$23,MATCH(Dashboard!$K$7,$D$12:$D$23,0),MATCH(AD$2,$E$11:$P$11,0)),"")</f>
        <v>13000</v>
      </c>
      <c r="AE3" s="131">
        <f>IFERROR(INDEX($E$12:$P$23,MATCH(Dashboard!$K$7,$D$12:$D$23,0),MATCH(AE$2,$E$11:$P$11,0)),"")</f>
        <v>12500</v>
      </c>
      <c r="AF3" s="131">
        <f>IFERROR(INDEX($E$12:$P$23,MATCH(Dashboard!$K$7,$D$12:$D$23,0),MATCH(AF$2,$E$11:$P$11,0)),"")</f>
        <v>12000</v>
      </c>
      <c r="AG3" s="131">
        <f>IFERROR(INDEX($E$12:$P$23,MATCH(Dashboard!$K$7,$D$12:$D$23,0),MATCH(AG$2,$E$11:$P$11,0)),"")</f>
        <v>13000</v>
      </c>
      <c r="AH3" s="131">
        <f>IFERROR(INDEX($E$12:$P$23,MATCH(Dashboard!$K$7,$D$12:$D$23,0),MATCH(AH$2,$E$11:$P$11,0)),"")</f>
        <v>12500</v>
      </c>
      <c r="AI3" s="131">
        <f>IFERROR(INDEX($E$12:$P$23,MATCH(Dashboard!$K$7,$D$12:$D$23,0),MATCH(AI$2,$E$11:$P$11,0)),"")</f>
        <v>12000</v>
      </c>
      <c r="AJ3" s="131">
        <f>IFERROR(INDEX($E$12:$P$23,MATCH(Dashboard!$K$7,$D$12:$D$23,0),MATCH(AJ$2,$E$11:$P$11,0)),"")</f>
        <v>13000</v>
      </c>
      <c r="AK3" s="131">
        <f>IFERROR(INDEX($E$12:$P$23,MATCH(Dashboard!$K$7,$D$12:$D$23,0),MATCH(AK$2,$E$11:$P$11,0)),"")</f>
        <v>12500</v>
      </c>
    </row>
    <row r="4" spans="2:40" x14ac:dyDescent="0.25">
      <c r="Y4" s="108" t="s">
        <v>23</v>
      </c>
      <c r="Z4" s="131">
        <f>IFERROR(INDEX($E$27:$P$38,MATCH(Dashboard!$K$7,$D$27:$D$38,0),MATCH(Z$2,$E$26:$P$26,0)),"")</f>
        <v>13200.000000000002</v>
      </c>
      <c r="AA4" s="131">
        <f>IFERROR(INDEX($E$27:$P$38,MATCH(Dashboard!$K$7,$D$27:$D$38,0),MATCH(AA$2,$E$26:$P$26,0)),"")</f>
        <v>9100</v>
      </c>
      <c r="AB4" s="131">
        <f>IFERROR(INDEX($E$27:$P$38,MATCH(Dashboard!$K$7,$D$27:$D$38,0),MATCH(AB$2,$E$26:$P$26,0)),"")</f>
        <v>8750</v>
      </c>
      <c r="AC4" s="131">
        <f>IFERROR(INDEX($E$27:$P$38,MATCH(Dashboard!$K$7,$D$27:$D$38,0),MATCH(AC$2,$E$26:$P$26,0)),"")</f>
        <v>8400</v>
      </c>
      <c r="AD4" s="131">
        <f>IFERROR(INDEX($E$27:$P$38,MATCH(Dashboard!$K$7,$D$27:$D$38,0),MATCH(AD$2,$E$26:$P$26,0)),"")</f>
        <v>11700</v>
      </c>
      <c r="AE4" s="131">
        <f>IFERROR(INDEX($E$27:$P$38,MATCH(Dashboard!$K$7,$D$27:$D$38,0),MATCH(AE$2,$E$26:$P$26,0)),"")</f>
        <v>10000</v>
      </c>
      <c r="AF4" s="131">
        <f>IFERROR(INDEX($E$27:$P$38,MATCH(Dashboard!$K$7,$D$27:$D$38,0),MATCH(AF$2,$E$26:$P$26,0)),"")</f>
        <v>13200.000000000002</v>
      </c>
      <c r="AG4" s="131">
        <f>IFERROR(INDEX($E$27:$P$38,MATCH(Dashboard!$K$7,$D$27:$D$38,0),MATCH(AG$2,$E$26:$P$26,0)),"")</f>
        <v>13000</v>
      </c>
      <c r="AH4" s="131">
        <f>IFERROR(INDEX($E$27:$P$38,MATCH(Dashboard!$K$7,$D$27:$D$38,0),MATCH(AH$2,$E$26:$P$26,0)),"")</f>
        <v>13750.000000000002</v>
      </c>
      <c r="AI4" s="131">
        <f>IFERROR(INDEX($E$27:$P$38,MATCH(Dashboard!$K$7,$D$27:$D$38,0),MATCH(AI$2,$E$26:$P$26,0)),"")</f>
        <v>13200.000000000002</v>
      </c>
      <c r="AJ4" s="131">
        <f>IFERROR(INDEX($E$27:$P$38,MATCH(Dashboard!$K$7,$D$27:$D$38,0),MATCH(AJ$2,$E$26:$P$26,0)),"")</f>
        <v>16900</v>
      </c>
      <c r="AK4" s="131">
        <f>IFERROR(INDEX($E$27:$P$38,MATCH(Dashboard!$K$7,$D$27:$D$38,0),MATCH(AK$2,$E$26:$P$26,0)),"")</f>
        <v>8750</v>
      </c>
    </row>
    <row r="6" spans="2:40" x14ac:dyDescent="0.25">
      <c r="Y6" s="42"/>
      <c r="Z6" s="43" t="s">
        <v>2</v>
      </c>
      <c r="AA6" s="43" t="s">
        <v>3</v>
      </c>
      <c r="AB6" s="43" t="s">
        <v>4</v>
      </c>
      <c r="AC6" s="43" t="s">
        <v>5</v>
      </c>
      <c r="AD6" s="43" t="s">
        <v>6</v>
      </c>
      <c r="AE6" s="43" t="s">
        <v>7</v>
      </c>
      <c r="AF6" s="43" t="s">
        <v>8</v>
      </c>
      <c r="AG6" s="43" t="s">
        <v>9</v>
      </c>
      <c r="AH6" s="43" t="s">
        <v>10</v>
      </c>
      <c r="AI6" s="43" t="s">
        <v>11</v>
      </c>
      <c r="AJ6" s="43" t="s">
        <v>12</v>
      </c>
      <c r="AK6" s="43" t="s">
        <v>13</v>
      </c>
    </row>
    <row r="7" spans="2:40" x14ac:dyDescent="0.25">
      <c r="Y7" s="108" t="s">
        <v>22</v>
      </c>
      <c r="Z7" s="131">
        <f t="shared" ref="Z7:AK7" si="0">SUM(E$12:E$23)</f>
        <v>112750</v>
      </c>
      <c r="AA7" s="131">
        <f t="shared" si="0"/>
        <v>104750</v>
      </c>
      <c r="AB7" s="131">
        <f t="shared" si="0"/>
        <v>105500</v>
      </c>
      <c r="AC7" s="131">
        <f t="shared" si="0"/>
        <v>112750</v>
      </c>
      <c r="AD7" s="131">
        <f t="shared" si="0"/>
        <v>104750</v>
      </c>
      <c r="AE7" s="131">
        <f t="shared" si="0"/>
        <v>105500</v>
      </c>
      <c r="AF7" s="131">
        <f t="shared" si="0"/>
        <v>112750</v>
      </c>
      <c r="AG7" s="131">
        <f t="shared" si="0"/>
        <v>104750</v>
      </c>
      <c r="AH7" s="131">
        <f t="shared" si="0"/>
        <v>105500</v>
      </c>
      <c r="AI7" s="131">
        <f t="shared" si="0"/>
        <v>112750</v>
      </c>
      <c r="AJ7" s="131">
        <f t="shared" si="0"/>
        <v>104750</v>
      </c>
      <c r="AK7" s="131">
        <f t="shared" si="0"/>
        <v>104500</v>
      </c>
    </row>
    <row r="8" spans="2:40" x14ac:dyDescent="0.25">
      <c r="Y8" s="108" t="s">
        <v>23</v>
      </c>
      <c r="Z8" s="131">
        <f t="shared" ref="Z8:AK8" si="1">SUM(E$27:E$38)</f>
        <v>106575</v>
      </c>
      <c r="AA8" s="131">
        <f t="shared" si="1"/>
        <v>105100</v>
      </c>
      <c r="AB8" s="131">
        <f t="shared" si="1"/>
        <v>89350</v>
      </c>
      <c r="AC8" s="131">
        <f t="shared" si="1"/>
        <v>105075</v>
      </c>
      <c r="AD8" s="131">
        <f t="shared" si="1"/>
        <v>102725</v>
      </c>
      <c r="AE8" s="131">
        <f t="shared" si="1"/>
        <v>113100</v>
      </c>
      <c r="AF8" s="131">
        <f t="shared" si="1"/>
        <v>113550</v>
      </c>
      <c r="AG8" s="131">
        <f t="shared" si="1"/>
        <v>103575</v>
      </c>
      <c r="AH8" s="131">
        <f t="shared" si="1"/>
        <v>116450</v>
      </c>
      <c r="AI8" s="131">
        <f t="shared" si="1"/>
        <v>105575</v>
      </c>
      <c r="AJ8" s="131">
        <f t="shared" si="1"/>
        <v>113400</v>
      </c>
      <c r="AK8" s="131">
        <f t="shared" si="1"/>
        <v>111300</v>
      </c>
    </row>
    <row r="9" spans="2:40" x14ac:dyDescent="0.25">
      <c r="B9" s="11" t="s">
        <v>65</v>
      </c>
    </row>
    <row r="10" spans="2:40" ht="17.25" x14ac:dyDescent="0.25">
      <c r="B10" s="170" t="s">
        <v>0</v>
      </c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AA10" s="127">
        <f>IF(COUNTIF($AA$12:$AA$23,"&gt;&lt;0")=0,1,COUNTIF($AA$12:$AA$23,"&gt;&lt;0"))</f>
        <v>7</v>
      </c>
      <c r="AB10" s="127">
        <f>IFERROR(MAX(MIN($AA$10,INDEX(Calc!$AM$12:$AN$15,MATCH(Dashboard!$C$35,Calc!$AM$12:$AM$15,0),2)),1),3)</f>
        <v>5</v>
      </c>
      <c r="AJ10" s="127">
        <f>IF(COUNTIF($AJ$12:$AJ$23,"&gt;&lt;0")=0,1,COUNTIF($AJ$12:$AJ$23,"&gt;&lt;0"))</f>
        <v>7</v>
      </c>
      <c r="AK10" s="127">
        <f>IFERROR(MAX(MIN($AJ$10,INDEX($AM$17:$AN$20,MATCH(Dashboard!$J$35,Calc!$AM$17:$AM$20,0),2)),1),3)</f>
        <v>5</v>
      </c>
    </row>
    <row r="11" spans="2:40" ht="30" x14ac:dyDescent="0.25">
      <c r="B11" s="135" t="s">
        <v>36</v>
      </c>
      <c r="C11" s="135" t="s">
        <v>63</v>
      </c>
      <c r="D11" s="132" t="s">
        <v>1</v>
      </c>
      <c r="E11" s="136" t="s">
        <v>2</v>
      </c>
      <c r="F11" s="136" t="s">
        <v>3</v>
      </c>
      <c r="G11" s="136" t="s">
        <v>4</v>
      </c>
      <c r="H11" s="136" t="s">
        <v>5</v>
      </c>
      <c r="I11" s="136" t="s">
        <v>6</v>
      </c>
      <c r="J11" s="136" t="s">
        <v>7</v>
      </c>
      <c r="K11" s="136" t="s">
        <v>8</v>
      </c>
      <c r="L11" s="136" t="s">
        <v>9</v>
      </c>
      <c r="M11" s="136" t="s">
        <v>10</v>
      </c>
      <c r="N11" s="136" t="s">
        <v>11</v>
      </c>
      <c r="O11" s="136" t="s">
        <v>12</v>
      </c>
      <c r="P11" s="136" t="s">
        <v>13</v>
      </c>
      <c r="Q11" s="133" t="s">
        <v>14</v>
      </c>
      <c r="S11" s="109" t="s">
        <v>45</v>
      </c>
      <c r="U11" s="125" t="s">
        <v>36</v>
      </c>
      <c r="V11" s="125" t="s">
        <v>37</v>
      </c>
      <c r="W11" s="125" t="s">
        <v>38</v>
      </c>
      <c r="X11" s="125" t="s">
        <v>39</v>
      </c>
      <c r="Y11" s="109" t="s">
        <v>24</v>
      </c>
      <c r="Z11" s="109" t="s">
        <v>25</v>
      </c>
      <c r="AA11" s="109" t="s">
        <v>40</v>
      </c>
      <c r="AB11" s="109" t="s">
        <v>41</v>
      </c>
      <c r="AD11" s="125" t="s">
        <v>36</v>
      </c>
      <c r="AE11" s="125" t="s">
        <v>37</v>
      </c>
      <c r="AF11" s="125" t="s">
        <v>38</v>
      </c>
      <c r="AG11" s="125" t="s">
        <v>39</v>
      </c>
      <c r="AH11" s="109" t="s">
        <v>24</v>
      </c>
      <c r="AI11" s="109" t="s">
        <v>26</v>
      </c>
      <c r="AJ11" s="109" t="s">
        <v>40</v>
      </c>
      <c r="AK11" s="109" t="s">
        <v>42</v>
      </c>
    </row>
    <row r="12" spans="2:40" x14ac:dyDescent="0.25">
      <c r="B12" s="126">
        <v>1</v>
      </c>
      <c r="C12" s="126" t="str">
        <f>IF(LEN(INDEX(Database!B$8:B$19,$B12,1))&gt;0,"Active","Passive")</f>
        <v>Active</v>
      </c>
      <c r="D12" s="126" t="str">
        <f>IF($C12="Passive","",INDEX(Database!B$8:B$19,$B12,1))</f>
        <v>Rich Abrams</v>
      </c>
      <c r="E12" s="134">
        <f>IF($C12="Passive","",INDEX(Database!C$8:C$19,$B12,1))</f>
        <v>12000</v>
      </c>
      <c r="F12" s="134">
        <f>IF($C12="Passive","",INDEX(Database!D$8:D$19,$B12,1))</f>
        <v>13000</v>
      </c>
      <c r="G12" s="134">
        <f>IF($C12="Passive","",INDEX(Database!E$8:E$19,$B12,1))</f>
        <v>12500</v>
      </c>
      <c r="H12" s="134">
        <f>IF($C12="Passive","",INDEX(Database!F$8:F$19,$B12,1))</f>
        <v>12000</v>
      </c>
      <c r="I12" s="134">
        <f>IF($C12="Passive","",INDEX(Database!G$8:G$19,$B12,1))</f>
        <v>13000</v>
      </c>
      <c r="J12" s="134">
        <f>IF($C12="Passive","",INDEX(Database!H$8:H$19,$B12,1))</f>
        <v>12500</v>
      </c>
      <c r="K12" s="134">
        <f>IF($C12="Passive","",INDEX(Database!I$8:I$19,$B12,1))</f>
        <v>12000</v>
      </c>
      <c r="L12" s="134">
        <f>IF($C12="Passive","",INDEX(Database!J$8:J$19,$B12,1))</f>
        <v>13000</v>
      </c>
      <c r="M12" s="134">
        <f>IF($C12="Passive","",INDEX(Database!K$8:K$19,$B12,1))</f>
        <v>12500</v>
      </c>
      <c r="N12" s="134">
        <f>IF($C12="Passive","",INDEX(Database!L$8:L$19,$B12,1))</f>
        <v>12000</v>
      </c>
      <c r="O12" s="134">
        <f>IF($C12="Passive","",INDEX(Database!M$8:M$19,$B12,1))</f>
        <v>13000</v>
      </c>
      <c r="P12" s="134">
        <f>IF($C12="Passive","",INDEX(Database!N$8:N$19,$B12,1))</f>
        <v>12500</v>
      </c>
      <c r="Q12" s="134">
        <f>IF($C12="Passive","",INDEX(Database!O$8:O$19,$B12,1))</f>
        <v>150000</v>
      </c>
      <c r="S12" s="128" t="str">
        <f>IFERROR(INDEX($D$12:$D$23, MATCH(0,INDEX((LEN($D$12:$D$23)=0)+COUNTIF($S$11:$S11,$D$12:$D$23),0),0)),"")</f>
        <v>Rich Abrams</v>
      </c>
      <c r="U12" s="126">
        <v>1</v>
      </c>
      <c r="V12" s="127">
        <f>IF(LEN($Y12)=0,"",COUNTIF($Z$12:$Z12,$Z12))</f>
        <v>1</v>
      </c>
      <c r="W12" s="127">
        <f t="shared" ref="W12:W23" si="2">IFERROR(RANK($Z12,$Z$12:$Z$23,0),"")</f>
        <v>7</v>
      </c>
      <c r="X12" s="127">
        <f t="shared" ref="X12:X23" si="3">IFERROR(IF($V12=1,$W12,$W12+$V12-1),"")</f>
        <v>7</v>
      </c>
      <c r="Y12" s="128" t="str">
        <f t="shared" ref="Y12:Y23" si="4">IF(LEN(INDEX($D$12:$D$23,$U12,1))=0,"",INDEX($D$12:$D$23,$U12,1))</f>
        <v>Rich Abrams</v>
      </c>
      <c r="Z12" s="129">
        <f t="shared" ref="Z12:Z23" si="5">IFERROR(INDEX($D$27:$Q$38,MATCH($Y12,$D$27:$D$38,0),MATCH("Total",$D$26:$Q$26,0))/INDEX($D$12:$Q$23,MATCH($Y12,$D$12:$D$23,0),MATCH("Total",$D$11:$Q$11,0)),0)</f>
        <v>0.93300000000000005</v>
      </c>
      <c r="AA12" s="129" t="str">
        <f t="shared" ref="AA12:AA23" si="6">IFERROR(INDEX($Y$12:$Y$23,MATCH($U12,$X$12:$X$23,0),1),"")</f>
        <v>Corby May</v>
      </c>
      <c r="AB12" s="129">
        <f t="shared" ref="AB12:AB23" si="7">IFERROR(INDEX($Z$12:$Z$23,MATCH($U12,$X$12:$X$23,0),1),"")</f>
        <v>1.1116915422885572</v>
      </c>
      <c r="AD12" s="126">
        <v>1</v>
      </c>
      <c r="AE12" s="127">
        <f>IF(LEN($AH12)=0,"",COUNTIF($AI$12:$AI12,$AI12))</f>
        <v>1</v>
      </c>
      <c r="AF12" s="127">
        <f t="shared" ref="AF12:AF23" si="8">IFERROR(RANK($AI12,$AI$12:$AI$23,0),"")</f>
        <v>7</v>
      </c>
      <c r="AG12" s="127">
        <f t="shared" ref="AG12:AG23" si="9">IFERROR(IF($AE12=1,$AF12,$AF12+$AE12-1),"")</f>
        <v>7</v>
      </c>
      <c r="AH12" s="128" t="str">
        <f t="shared" ref="AH12:AH23" si="10">IF(LEN(INDEX($D$12:$D$23,$AD12,1))=0,"",INDEX($D$12:$D$23,$AD12,1))</f>
        <v>Rich Abrams</v>
      </c>
      <c r="AI12" s="130">
        <f t="shared" ref="AI12:AI23" si="11">IFERROR(INDEX($D$27:$Q$38,MATCH($AH12,$D$27:$D$38,0),MATCH("Total",$D$26:$Q$26,0))/SUM($Q$27:$Q$38),0)</f>
        <v>0.10884486010382843</v>
      </c>
      <c r="AJ12" s="129" t="str">
        <f t="shared" ref="AJ12:AJ23" si="12">IFERROR(INDEX($AH$12:$AH$23,MATCH($AD12,$AG$12:$AG$23,0),1),"")</f>
        <v>Corby May</v>
      </c>
      <c r="AK12" s="129">
        <f t="shared" ref="AK12:AK23" si="13">IFERROR(INDEX($AI$12:$AI$23,MATCH($AD12,$AG$12:$AG$23,0),1),"")</f>
        <v>0.17378623787210049</v>
      </c>
      <c r="AM12" s="87" t="s">
        <v>43</v>
      </c>
      <c r="AN12" s="86">
        <v>3</v>
      </c>
    </row>
    <row r="13" spans="2:40" x14ac:dyDescent="0.25">
      <c r="B13" s="126">
        <v>2</v>
      </c>
      <c r="C13" s="126" t="str">
        <f>IF(LEN(INDEX(Database!B$8:B$19,$B13,1))&gt;0,"Active","Passive")</f>
        <v>Active</v>
      </c>
      <c r="D13" s="126" t="str">
        <f>IF($C13="Passive","",INDEX(Database!B$8:B$19,$B13,1))</f>
        <v>Corby May</v>
      </c>
      <c r="E13" s="134">
        <f>IF($C13="Passive","",INDEX(Database!C$8:C$19,$B13,1))</f>
        <v>12500</v>
      </c>
      <c r="F13" s="134">
        <f>IF($C13="Passive","",INDEX(Database!D$8:D$19,$B13,1))</f>
        <v>14000</v>
      </c>
      <c r="G13" s="134">
        <f>IF($C13="Passive","",INDEX(Database!E$8:E$19,$B13,1))</f>
        <v>24000</v>
      </c>
      <c r="H13" s="134">
        <f>IF($C13="Passive","",INDEX(Database!F$8:F$19,$B13,1))</f>
        <v>12500</v>
      </c>
      <c r="I13" s="134">
        <f>IF($C13="Passive","",INDEX(Database!G$8:G$19,$B13,1))</f>
        <v>14000</v>
      </c>
      <c r="J13" s="134">
        <f>IF($C13="Passive","",INDEX(Database!H$8:H$19,$B13,1))</f>
        <v>24000</v>
      </c>
      <c r="K13" s="134">
        <f>IF($C13="Passive","",INDEX(Database!I$8:I$19,$B13,1))</f>
        <v>12500</v>
      </c>
      <c r="L13" s="134">
        <f>IF($C13="Passive","",INDEX(Database!J$8:J$19,$B13,1))</f>
        <v>14000</v>
      </c>
      <c r="M13" s="134">
        <f>IF($C13="Passive","",INDEX(Database!K$8:K$19,$B13,1))</f>
        <v>24000</v>
      </c>
      <c r="N13" s="134">
        <f>IF($C13="Passive","",INDEX(Database!L$8:L$19,$B13,1))</f>
        <v>12500</v>
      </c>
      <c r="O13" s="134">
        <f>IF($C13="Passive","",INDEX(Database!M$8:M$19,$B13,1))</f>
        <v>14000</v>
      </c>
      <c r="P13" s="134">
        <f>IF($C13="Passive","",INDEX(Database!N$8:N$19,$B13,1))</f>
        <v>23000</v>
      </c>
      <c r="Q13" s="134">
        <f>IF($C13="Passive","",INDEX(Database!O$8:O$19,$B13,1))</f>
        <v>201000</v>
      </c>
      <c r="S13" s="128" t="str">
        <f>IFERROR(INDEX($D$12:$D$23, MATCH(0,INDEX((LEN($D$12:$D$23)=0)+COUNTIF($S$11:$S12,$D$12:$D$23),0),0)),"")</f>
        <v>Corby May</v>
      </c>
      <c r="U13" s="126">
        <v>2</v>
      </c>
      <c r="V13" s="127">
        <f>IF(LEN($Y13)=0,"",COUNTIF($Z$12:$Z13,$Z13))</f>
        <v>1</v>
      </c>
      <c r="W13" s="127">
        <f t="shared" si="2"/>
        <v>1</v>
      </c>
      <c r="X13" s="127">
        <f t="shared" si="3"/>
        <v>1</v>
      </c>
      <c r="Y13" s="128" t="str">
        <f t="shared" si="4"/>
        <v>Corby May</v>
      </c>
      <c r="Z13" s="129">
        <f t="shared" si="5"/>
        <v>1.1116915422885572</v>
      </c>
      <c r="AA13" s="129" t="str">
        <f t="shared" si="6"/>
        <v>Michael Bapis</v>
      </c>
      <c r="AB13" s="129">
        <f t="shared" si="7"/>
        <v>1.0166666666666666</v>
      </c>
      <c r="AD13" s="126">
        <v>2</v>
      </c>
      <c r="AE13" s="127">
        <f>IF(LEN($AH13)=0,"",COUNTIF($AI$12:$AI13,$AI13))</f>
        <v>1</v>
      </c>
      <c r="AF13" s="127">
        <f t="shared" si="8"/>
        <v>1</v>
      </c>
      <c r="AG13" s="127">
        <f t="shared" si="9"/>
        <v>1</v>
      </c>
      <c r="AH13" s="128" t="str">
        <f t="shared" si="10"/>
        <v>Corby May</v>
      </c>
      <c r="AI13" s="130">
        <f t="shared" si="11"/>
        <v>0.17378623787210049</v>
      </c>
      <c r="AJ13" s="129" t="str">
        <f t="shared" si="12"/>
        <v>Nicole Andres</v>
      </c>
      <c r="AK13" s="129">
        <f t="shared" si="13"/>
        <v>0.15661760416869203</v>
      </c>
      <c r="AM13" s="87" t="s">
        <v>31</v>
      </c>
      <c r="AN13" s="86">
        <v>5</v>
      </c>
    </row>
    <row r="14" spans="2:40" x14ac:dyDescent="0.25">
      <c r="B14" s="126">
        <v>3</v>
      </c>
      <c r="C14" s="126" t="str">
        <f>IF(LEN(INDEX(Database!B$8:B$19,$B14,1))&gt;0,"Active","Passive")</f>
        <v>Active</v>
      </c>
      <c r="D14" s="126" t="str">
        <f>IF($C14="Passive","",INDEX(Database!B$8:B$19,$B14,1))</f>
        <v>Nicole Andres</v>
      </c>
      <c r="E14" s="134">
        <f>IF($C14="Passive","",INDEX(Database!C$8:C$19,$B14,1))</f>
        <v>20250</v>
      </c>
      <c r="F14" s="134">
        <f>IF($C14="Passive","",INDEX(Database!D$8:D$19,$B14,1))</f>
        <v>12000</v>
      </c>
      <c r="G14" s="134">
        <f>IF($C14="Passive","",INDEX(Database!E$8:E$19,$B14,1))</f>
        <v>21000</v>
      </c>
      <c r="H14" s="134">
        <f>IF($C14="Passive","",INDEX(Database!F$8:F$19,$B14,1))</f>
        <v>20250</v>
      </c>
      <c r="I14" s="134">
        <f>IF($C14="Passive","",INDEX(Database!G$8:G$19,$B14,1))</f>
        <v>12000</v>
      </c>
      <c r="J14" s="134">
        <f>IF($C14="Passive","",INDEX(Database!H$8:H$19,$B14,1))</f>
        <v>21000</v>
      </c>
      <c r="K14" s="134">
        <f>IF($C14="Passive","",INDEX(Database!I$8:I$19,$B14,1))</f>
        <v>20250</v>
      </c>
      <c r="L14" s="134">
        <f>IF($C14="Passive","",INDEX(Database!J$8:J$19,$B14,1))</f>
        <v>12000</v>
      </c>
      <c r="M14" s="134">
        <f>IF($C14="Passive","",INDEX(Database!K$8:K$19,$B14,1))</f>
        <v>21000</v>
      </c>
      <c r="N14" s="134">
        <f>IF($C14="Passive","",INDEX(Database!L$8:L$19,$B14,1))</f>
        <v>20250</v>
      </c>
      <c r="O14" s="134">
        <f>IF($C14="Passive","",INDEX(Database!M$8:M$19,$B14,1))</f>
        <v>12000</v>
      </c>
      <c r="P14" s="134">
        <f>IF($C14="Passive","",INDEX(Database!N$8:N$19,$B14,1))</f>
        <v>21000</v>
      </c>
      <c r="Q14" s="134">
        <f>IF($C14="Passive","",INDEX(Database!O$8:O$19,$B14,1))</f>
        <v>213000</v>
      </c>
      <c r="S14" s="128" t="str">
        <f>IFERROR(INDEX($D$12:$D$23, MATCH(0,INDEX((LEN($D$12:$D$23)=0)+COUNTIF($S$11:$S13,$D$12:$D$23),0),0)),"")</f>
        <v>Nicole Andres</v>
      </c>
      <c r="U14" s="126">
        <v>3</v>
      </c>
      <c r="V14" s="127">
        <f>IF(LEN($Y14)=0,"",COUNTIF($Z$12:$Z14,$Z14))</f>
        <v>1</v>
      </c>
      <c r="W14" s="127">
        <f t="shared" si="2"/>
        <v>6</v>
      </c>
      <c r="X14" s="127">
        <f t="shared" si="3"/>
        <v>6</v>
      </c>
      <c r="Y14" s="128" t="str">
        <f t="shared" si="4"/>
        <v>Nicole Andres</v>
      </c>
      <c r="Z14" s="129">
        <f t="shared" si="5"/>
        <v>0.94542253521126762</v>
      </c>
      <c r="AA14" s="129" t="str">
        <f t="shared" si="6"/>
        <v>Peter Rohr</v>
      </c>
      <c r="AB14" s="129">
        <f t="shared" si="7"/>
        <v>1.0107784431137725</v>
      </c>
      <c r="AD14" s="126">
        <v>3</v>
      </c>
      <c r="AE14" s="127">
        <f>IF(LEN($AH14)=0,"",COUNTIF($AI$12:$AI14,$AI14))</f>
        <v>1</v>
      </c>
      <c r="AF14" s="127">
        <f t="shared" si="8"/>
        <v>2</v>
      </c>
      <c r="AG14" s="127">
        <f t="shared" si="9"/>
        <v>2</v>
      </c>
      <c r="AH14" s="128" t="str">
        <f t="shared" si="10"/>
        <v>Nicole Andres</v>
      </c>
      <c r="AI14" s="130">
        <f t="shared" si="11"/>
        <v>0.15661760416869203</v>
      </c>
      <c r="AJ14" s="129" t="str">
        <f t="shared" si="12"/>
        <v>Geri Pell</v>
      </c>
      <c r="AK14" s="129">
        <f t="shared" si="13"/>
        <v>0.15531488790807102</v>
      </c>
      <c r="AM14" s="87" t="s">
        <v>30</v>
      </c>
      <c r="AN14" s="86">
        <v>10</v>
      </c>
    </row>
    <row r="15" spans="2:40" x14ac:dyDescent="0.25">
      <c r="B15" s="126">
        <v>4</v>
      </c>
      <c r="C15" s="126" t="str">
        <f>IF(LEN(INDEX(Database!B$8:B$19,$B15,1))&gt;0,"Active","Passive")</f>
        <v>Active</v>
      </c>
      <c r="D15" s="126" t="str">
        <f>IF($C15="Passive","",INDEX(Database!B$8:B$19,$B15,1))</f>
        <v>Geri Pell</v>
      </c>
      <c r="E15" s="134">
        <f>IF($C15="Passive","",INDEX(Database!C$8:C$19,$B15,1))</f>
        <v>20000</v>
      </c>
      <c r="F15" s="134">
        <f>IF($C15="Passive","",INDEX(Database!D$8:D$19,$B15,1))</f>
        <v>15000</v>
      </c>
      <c r="G15" s="134">
        <f>IF($C15="Passive","",INDEX(Database!E$8:E$19,$B15,1))</f>
        <v>15500</v>
      </c>
      <c r="H15" s="134">
        <f>IF($C15="Passive","",INDEX(Database!F$8:F$19,$B15,1))</f>
        <v>20000</v>
      </c>
      <c r="I15" s="134">
        <f>IF($C15="Passive","",INDEX(Database!G$8:G$19,$B15,1))</f>
        <v>15000</v>
      </c>
      <c r="J15" s="134">
        <f>IF($C15="Passive","",INDEX(Database!H$8:H$19,$B15,1))</f>
        <v>15500</v>
      </c>
      <c r="K15" s="134">
        <f>IF($C15="Passive","",INDEX(Database!I$8:I$19,$B15,1))</f>
        <v>20000</v>
      </c>
      <c r="L15" s="134">
        <f>IF($C15="Passive","",INDEX(Database!J$8:J$19,$B15,1))</f>
        <v>15000</v>
      </c>
      <c r="M15" s="134">
        <f>IF($C15="Passive","",INDEX(Database!K$8:K$19,$B15,1))</f>
        <v>15500</v>
      </c>
      <c r="N15" s="134">
        <f>IF($C15="Passive","",INDEX(Database!L$8:L$19,$B15,1))</f>
        <v>20000</v>
      </c>
      <c r="O15" s="134">
        <f>IF($C15="Passive","",INDEX(Database!M$8:M$19,$B15,1))</f>
        <v>15000</v>
      </c>
      <c r="P15" s="134">
        <f>IF($C15="Passive","",INDEX(Database!N$8:N$19,$B15,1))</f>
        <v>15500</v>
      </c>
      <c r="Q15" s="134">
        <f>IF($C15="Passive","",INDEX(Database!O$8:O$19,$B15,1))</f>
        <v>202000</v>
      </c>
      <c r="S15" s="128" t="str">
        <f>IFERROR(INDEX($D$12:$D$23, MATCH(0,INDEX((LEN($D$12:$D$23)=0)+COUNTIF($S$11:$S14,$D$12:$D$23),0),0)),"")</f>
        <v>Geri Pell</v>
      </c>
      <c r="U15" s="126">
        <v>4</v>
      </c>
      <c r="V15" s="127">
        <f>IF(LEN($Y15)=0,"",COUNTIF($Z$12:$Z15,$Z15))</f>
        <v>1</v>
      </c>
      <c r="W15" s="127">
        <f t="shared" si="2"/>
        <v>4</v>
      </c>
      <c r="X15" s="127">
        <f t="shared" si="3"/>
        <v>4</v>
      </c>
      <c r="Y15" s="128" t="str">
        <f t="shared" si="4"/>
        <v>Geri Pell</v>
      </c>
      <c r="Z15" s="129">
        <f t="shared" si="5"/>
        <v>0.9886138613861386</v>
      </c>
      <c r="AA15" s="129" t="str">
        <f t="shared" si="6"/>
        <v>Geri Pell</v>
      </c>
      <c r="AB15" s="129">
        <f t="shared" si="7"/>
        <v>0.9886138613861386</v>
      </c>
      <c r="AD15" s="126">
        <v>4</v>
      </c>
      <c r="AE15" s="127">
        <f>IF(LEN($AH15)=0,"",COUNTIF($AI$12:$AI15,$AI15))</f>
        <v>1</v>
      </c>
      <c r="AF15" s="127">
        <f t="shared" si="8"/>
        <v>3</v>
      </c>
      <c r="AG15" s="127">
        <f t="shared" si="9"/>
        <v>3</v>
      </c>
      <c r="AH15" s="128" t="str">
        <f t="shared" si="10"/>
        <v>Geri Pell</v>
      </c>
      <c r="AI15" s="130">
        <f t="shared" si="11"/>
        <v>0.15531488790807102</v>
      </c>
      <c r="AJ15" s="129" t="str">
        <f t="shared" si="12"/>
        <v>Frank Sabia</v>
      </c>
      <c r="AK15" s="129">
        <f t="shared" si="13"/>
        <v>0.14131554898796445</v>
      </c>
      <c r="AM15" s="87" t="s">
        <v>35</v>
      </c>
      <c r="AN15" s="86">
        <v>15</v>
      </c>
    </row>
    <row r="16" spans="2:40" x14ac:dyDescent="0.25">
      <c r="B16" s="126">
        <v>5</v>
      </c>
      <c r="C16" s="126" t="str">
        <f>IF(LEN(INDEX(Database!B$8:B$19,$B16,1))&gt;0,"Active","Passive")</f>
        <v>Active</v>
      </c>
      <c r="D16" s="126" t="str">
        <f>IF($C16="Passive","",INDEX(Database!B$8:B$19,$B16,1))</f>
        <v>Frank Sabia</v>
      </c>
      <c r="E16" s="134">
        <f>IF($C16="Passive","",INDEX(Database!C$8:C$19,$B16,1))</f>
        <v>17500</v>
      </c>
      <c r="F16" s="134">
        <f>IF($C16="Passive","",INDEX(Database!D$8:D$19,$B16,1))</f>
        <v>14000</v>
      </c>
      <c r="G16" s="134">
        <f>IF($C16="Passive","",INDEX(Database!E$8:E$19,$B16,1))</f>
        <v>16000</v>
      </c>
      <c r="H16" s="134">
        <f>IF($C16="Passive","",INDEX(Database!F$8:F$19,$B16,1))</f>
        <v>17500</v>
      </c>
      <c r="I16" s="134">
        <f>IF($C16="Passive","",INDEX(Database!G$8:G$19,$B16,1))</f>
        <v>14000</v>
      </c>
      <c r="J16" s="134">
        <f>IF($C16="Passive","",INDEX(Database!H$8:H$19,$B16,1))</f>
        <v>16000</v>
      </c>
      <c r="K16" s="134">
        <f>IF($C16="Passive","",INDEX(Database!I$8:I$19,$B16,1))</f>
        <v>17500</v>
      </c>
      <c r="L16" s="134">
        <f>IF($C16="Passive","",INDEX(Database!J$8:J$19,$B16,1))</f>
        <v>14000</v>
      </c>
      <c r="M16" s="134">
        <f>IF($C16="Passive","",INDEX(Database!K$8:K$19,$B16,1))</f>
        <v>16000</v>
      </c>
      <c r="N16" s="134">
        <f>IF($C16="Passive","",INDEX(Database!L$8:L$19,$B16,1))</f>
        <v>17500</v>
      </c>
      <c r="O16" s="134">
        <f>IF($C16="Passive","",INDEX(Database!M$8:M$19,$B16,1))</f>
        <v>14000</v>
      </c>
      <c r="P16" s="134">
        <f>IF($C16="Passive","",INDEX(Database!N$8:N$19,$B16,1))</f>
        <v>16000</v>
      </c>
      <c r="Q16" s="134">
        <f>IF($C16="Passive","",INDEX(Database!O$8:O$19,$B16,1))</f>
        <v>190000</v>
      </c>
      <c r="S16" s="128" t="str">
        <f>IFERROR(INDEX($D$12:$D$23, MATCH(0,INDEX((LEN($D$12:$D$23)=0)+COUNTIF($S$11:$S15,$D$12:$D$23),0),0)),"")</f>
        <v>Frank Sabia</v>
      </c>
      <c r="U16" s="126">
        <v>5</v>
      </c>
      <c r="V16" s="127">
        <f>IF(LEN($Y16)=0,"",COUNTIF($Z$12:$Z16,$Z16))</f>
        <v>1</v>
      </c>
      <c r="W16" s="127">
        <f t="shared" si="2"/>
        <v>5</v>
      </c>
      <c r="X16" s="127">
        <f t="shared" si="3"/>
        <v>5</v>
      </c>
      <c r="Y16" s="128" t="str">
        <f t="shared" si="4"/>
        <v>Frank Sabia</v>
      </c>
      <c r="Z16" s="129">
        <f t="shared" si="5"/>
        <v>0.95631578947368423</v>
      </c>
      <c r="AA16" s="129" t="str">
        <f t="shared" si="6"/>
        <v>Frank Sabia</v>
      </c>
      <c r="AB16" s="129">
        <f t="shared" si="7"/>
        <v>0.95631578947368423</v>
      </c>
      <c r="AD16" s="126">
        <v>5</v>
      </c>
      <c r="AE16" s="127">
        <f>IF(LEN($AH16)=0,"",COUNTIF($AI$12:$AI16,$AI16))</f>
        <v>1</v>
      </c>
      <c r="AF16" s="127">
        <f t="shared" si="8"/>
        <v>4</v>
      </c>
      <c r="AG16" s="127">
        <f t="shared" si="9"/>
        <v>4</v>
      </c>
      <c r="AH16" s="128" t="str">
        <f t="shared" si="10"/>
        <v>Frank Sabia</v>
      </c>
      <c r="AI16" s="130">
        <f t="shared" si="11"/>
        <v>0.14131554898796445</v>
      </c>
      <c r="AJ16" s="129" t="str">
        <f t="shared" si="12"/>
        <v>Michael Bapis</v>
      </c>
      <c r="AK16" s="129">
        <f t="shared" si="13"/>
        <v>0.13283817153078883</v>
      </c>
    </row>
    <row r="17" spans="2:40" x14ac:dyDescent="0.25">
      <c r="B17" s="126">
        <v>6</v>
      </c>
      <c r="C17" s="126" t="str">
        <f>IF(LEN(INDEX(Database!B$8:B$19,$B17,1))&gt;0,"Active","Passive")</f>
        <v>Active</v>
      </c>
      <c r="D17" s="126" t="str">
        <f>IF($C17="Passive","",INDEX(Database!B$8:B$19,$B17,1))</f>
        <v>Michael Bapis</v>
      </c>
      <c r="E17" s="134">
        <f>IF($C17="Passive","",INDEX(Database!C$8:C$19,$B17,1))</f>
        <v>12500</v>
      </c>
      <c r="F17" s="134">
        <f>IF($C17="Passive","",INDEX(Database!D$8:D$19,$B17,1))</f>
        <v>22000</v>
      </c>
      <c r="G17" s="134">
        <f>IF($C17="Passive","",INDEX(Database!E$8:E$19,$B17,1))</f>
        <v>7500</v>
      </c>
      <c r="H17" s="134">
        <f>IF($C17="Passive","",INDEX(Database!F$8:F$19,$B17,1))</f>
        <v>12500</v>
      </c>
      <c r="I17" s="134">
        <f>IF($C17="Passive","",INDEX(Database!G$8:G$19,$B17,1))</f>
        <v>22000</v>
      </c>
      <c r="J17" s="134">
        <f>IF($C17="Passive","",INDEX(Database!H$8:H$19,$B17,1))</f>
        <v>7500</v>
      </c>
      <c r="K17" s="134">
        <f>IF($C17="Passive","",INDEX(Database!I$8:I$19,$B17,1))</f>
        <v>12500</v>
      </c>
      <c r="L17" s="134">
        <f>IF($C17="Passive","",INDEX(Database!J$8:J$19,$B17,1))</f>
        <v>22000</v>
      </c>
      <c r="M17" s="134">
        <f>IF($C17="Passive","",INDEX(Database!K$8:K$19,$B17,1))</f>
        <v>7500</v>
      </c>
      <c r="N17" s="134">
        <f>IF($C17="Passive","",INDEX(Database!L$8:L$19,$B17,1))</f>
        <v>12500</v>
      </c>
      <c r="O17" s="134">
        <f>IF($C17="Passive","",INDEX(Database!M$8:M$19,$B17,1))</f>
        <v>22000</v>
      </c>
      <c r="P17" s="134">
        <f>IF($C17="Passive","",INDEX(Database!N$8:N$19,$B17,1))</f>
        <v>7500</v>
      </c>
      <c r="Q17" s="134">
        <f>IF($C17="Passive","",INDEX(Database!O$8:O$19,$B17,1))</f>
        <v>168000</v>
      </c>
      <c r="S17" s="128" t="str">
        <f>IFERROR(INDEX($D$12:$D$23, MATCH(0,INDEX((LEN($D$12:$D$23)=0)+COUNTIF($S$11:$S16,$D$12:$D$23),0),0)),"")</f>
        <v>Michael Bapis</v>
      </c>
      <c r="U17" s="126">
        <v>6</v>
      </c>
      <c r="V17" s="127">
        <f>IF(LEN($Y17)=0,"",COUNTIF($Z$12:$Z17,$Z17))</f>
        <v>1</v>
      </c>
      <c r="W17" s="127">
        <f t="shared" si="2"/>
        <v>2</v>
      </c>
      <c r="X17" s="127">
        <f t="shared" si="3"/>
        <v>2</v>
      </c>
      <c r="Y17" s="128" t="str">
        <f t="shared" si="4"/>
        <v>Michael Bapis</v>
      </c>
      <c r="Z17" s="129">
        <f t="shared" si="5"/>
        <v>1.0166666666666666</v>
      </c>
      <c r="AA17" s="129" t="str">
        <f t="shared" si="6"/>
        <v>Nicole Andres</v>
      </c>
      <c r="AB17" s="129">
        <f t="shared" si="7"/>
        <v>0.94542253521126762</v>
      </c>
      <c r="AD17" s="126">
        <v>6</v>
      </c>
      <c r="AE17" s="127">
        <f>IF(LEN($AH17)=0,"",COUNTIF($AI$12:$AI17,$AI17))</f>
        <v>1</v>
      </c>
      <c r="AF17" s="127">
        <f t="shared" si="8"/>
        <v>5</v>
      </c>
      <c r="AG17" s="127">
        <f t="shared" si="9"/>
        <v>5</v>
      </c>
      <c r="AH17" s="128" t="str">
        <f t="shared" si="10"/>
        <v>Michael Bapis</v>
      </c>
      <c r="AI17" s="130">
        <f t="shared" si="11"/>
        <v>0.13283817153078883</v>
      </c>
      <c r="AJ17" s="129" t="str">
        <f t="shared" si="12"/>
        <v>Peter Rohr</v>
      </c>
      <c r="AK17" s="129">
        <f t="shared" si="13"/>
        <v>0.13128268942855476</v>
      </c>
      <c r="AM17" s="87" t="s">
        <v>44</v>
      </c>
      <c r="AN17" s="86">
        <v>3</v>
      </c>
    </row>
    <row r="18" spans="2:40" x14ac:dyDescent="0.25">
      <c r="B18" s="126">
        <v>7</v>
      </c>
      <c r="C18" s="126" t="str">
        <f>IF(LEN(INDEX(Database!B$8:B$19,$B18,1))&gt;0,"Active","Passive")</f>
        <v>Active</v>
      </c>
      <c r="D18" s="126" t="str">
        <f>IF($C18="Passive","",INDEX(Database!B$8:B$19,$B18,1))</f>
        <v>Peter Rohr</v>
      </c>
      <c r="E18" s="134">
        <f>IF($C18="Passive","",INDEX(Database!C$8:C$19,$B18,1))</f>
        <v>18000</v>
      </c>
      <c r="F18" s="134">
        <f>IF($C18="Passive","",INDEX(Database!D$8:D$19,$B18,1))</f>
        <v>14750</v>
      </c>
      <c r="G18" s="134">
        <f>IF($C18="Passive","",INDEX(Database!E$8:E$19,$B18,1))</f>
        <v>9000</v>
      </c>
      <c r="H18" s="134">
        <f>IF($C18="Passive","",INDEX(Database!F$8:F$19,$B18,1))</f>
        <v>18000</v>
      </c>
      <c r="I18" s="134">
        <f>IF($C18="Passive","",INDEX(Database!G$8:G$19,$B18,1))</f>
        <v>14750</v>
      </c>
      <c r="J18" s="134">
        <f>IF($C18="Passive","",INDEX(Database!H$8:H$19,$B18,1))</f>
        <v>9000</v>
      </c>
      <c r="K18" s="134">
        <f>IF($C18="Passive","",INDEX(Database!I$8:I$19,$B18,1))</f>
        <v>18000</v>
      </c>
      <c r="L18" s="134">
        <f>IF($C18="Passive","",INDEX(Database!J$8:J$19,$B18,1))</f>
        <v>14750</v>
      </c>
      <c r="M18" s="134">
        <f>IF($C18="Passive","",INDEX(Database!K$8:K$19,$B18,1))</f>
        <v>9000</v>
      </c>
      <c r="N18" s="134">
        <f>IF($C18="Passive","",INDEX(Database!L$8:L$19,$B18,1))</f>
        <v>18000</v>
      </c>
      <c r="O18" s="134">
        <f>IF($C18="Passive","",INDEX(Database!M$8:M$19,$B18,1))</f>
        <v>14750</v>
      </c>
      <c r="P18" s="134">
        <f>IF($C18="Passive","",INDEX(Database!N$8:N$19,$B18,1))</f>
        <v>9000</v>
      </c>
      <c r="Q18" s="134">
        <f>IF($C18="Passive","",INDEX(Database!O$8:O$19,$B18,1))</f>
        <v>167000</v>
      </c>
      <c r="S18" s="128" t="str">
        <f>IFERROR(INDEX($D$12:$D$23, MATCH(0,INDEX((LEN($D$12:$D$23)=0)+COUNTIF($S$11:$S17,$D$12:$D$23),0),0)),"")</f>
        <v>Peter Rohr</v>
      </c>
      <c r="U18" s="126">
        <v>7</v>
      </c>
      <c r="V18" s="127">
        <f>IF(LEN($Y18)=0,"",COUNTIF($Z$12:$Z18,$Z18))</f>
        <v>1</v>
      </c>
      <c r="W18" s="127">
        <f t="shared" si="2"/>
        <v>3</v>
      </c>
      <c r="X18" s="127">
        <f t="shared" si="3"/>
        <v>3</v>
      </c>
      <c r="Y18" s="128" t="str">
        <f t="shared" si="4"/>
        <v>Peter Rohr</v>
      </c>
      <c r="Z18" s="129">
        <f t="shared" si="5"/>
        <v>1.0107784431137725</v>
      </c>
      <c r="AA18" s="129" t="str">
        <f t="shared" si="6"/>
        <v>Rich Abrams</v>
      </c>
      <c r="AB18" s="129">
        <f t="shared" si="7"/>
        <v>0.93300000000000005</v>
      </c>
      <c r="AD18" s="126">
        <v>7</v>
      </c>
      <c r="AE18" s="127">
        <f>IF(LEN($AH18)=0,"",COUNTIF($AI$12:$AI18,$AI18))</f>
        <v>1</v>
      </c>
      <c r="AF18" s="127">
        <f t="shared" si="8"/>
        <v>6</v>
      </c>
      <c r="AG18" s="127">
        <f t="shared" si="9"/>
        <v>6</v>
      </c>
      <c r="AH18" s="128" t="str">
        <f t="shared" si="10"/>
        <v>Peter Rohr</v>
      </c>
      <c r="AI18" s="130">
        <f t="shared" si="11"/>
        <v>0.13128268942855476</v>
      </c>
      <c r="AJ18" s="129" t="str">
        <f t="shared" si="12"/>
        <v>Rich Abrams</v>
      </c>
      <c r="AK18" s="129">
        <f t="shared" si="13"/>
        <v>0.10884486010382843</v>
      </c>
      <c r="AM18" s="87" t="s">
        <v>34</v>
      </c>
      <c r="AN18" s="86">
        <v>5</v>
      </c>
    </row>
    <row r="19" spans="2:40" x14ac:dyDescent="0.25">
      <c r="B19" s="126">
        <v>8</v>
      </c>
      <c r="C19" s="126" t="str">
        <f>IF(LEN(INDEX(Database!B$8:B$19,$B19,1))&gt;0,"Active","Passive")</f>
        <v>Passive</v>
      </c>
      <c r="D19" s="126" t="str">
        <f>IF($C19="Passive","",INDEX(Database!B$8:B$19,$B19,1))</f>
        <v/>
      </c>
      <c r="E19" s="134" t="str">
        <f>IF($C19="Passive","",INDEX(Database!C$8:C$19,$B19,1))</f>
        <v/>
      </c>
      <c r="F19" s="134" t="str">
        <f>IF($C19="Passive","",INDEX(Database!D$8:D$19,$B19,1))</f>
        <v/>
      </c>
      <c r="G19" s="134" t="str">
        <f>IF($C19="Passive","",INDEX(Database!E$8:E$19,$B19,1))</f>
        <v/>
      </c>
      <c r="H19" s="134" t="str">
        <f>IF($C19="Passive","",INDEX(Database!F$8:F$19,$B19,1))</f>
        <v/>
      </c>
      <c r="I19" s="134" t="str">
        <f>IF($C19="Passive","",INDEX(Database!G$8:G$19,$B19,1))</f>
        <v/>
      </c>
      <c r="J19" s="134" t="str">
        <f>IF($C19="Passive","",INDEX(Database!H$8:H$19,$B19,1))</f>
        <v/>
      </c>
      <c r="K19" s="134" t="str">
        <f>IF($C19="Passive","",INDEX(Database!I$8:I$19,$B19,1))</f>
        <v/>
      </c>
      <c r="L19" s="134" t="str">
        <f>IF($C19="Passive","",INDEX(Database!J$8:J$19,$B19,1))</f>
        <v/>
      </c>
      <c r="M19" s="134" t="str">
        <f>IF($C19="Passive","",INDEX(Database!K$8:K$19,$B19,1))</f>
        <v/>
      </c>
      <c r="N19" s="134" t="str">
        <f>IF($C19="Passive","",INDEX(Database!L$8:L$19,$B19,1))</f>
        <v/>
      </c>
      <c r="O19" s="134" t="str">
        <f>IF($C19="Passive","",INDEX(Database!M$8:M$19,$B19,1))</f>
        <v/>
      </c>
      <c r="P19" s="134" t="str">
        <f>IF($C19="Passive","",INDEX(Database!N$8:N$19,$B19,1))</f>
        <v/>
      </c>
      <c r="Q19" s="134" t="str">
        <f>IF($C19="Passive","",INDEX(Database!O$8:O$19,$B19,1))</f>
        <v/>
      </c>
      <c r="S19" s="128" t="str">
        <f>IFERROR(INDEX($D$12:$D$23, MATCH(0,INDEX((LEN($D$12:$D$23)=0)+COUNTIF($S$11:$S18,$D$12:$D$23),0),0)),"")</f>
        <v/>
      </c>
      <c r="U19" s="126">
        <v>8</v>
      </c>
      <c r="V19" s="127" t="str">
        <f>IF(LEN($Y19)=0,"",COUNTIF($Z$12:$Z19,$Z19))</f>
        <v/>
      </c>
      <c r="W19" s="127">
        <f t="shared" si="2"/>
        <v>8</v>
      </c>
      <c r="X19" s="127" t="str">
        <f t="shared" si="3"/>
        <v/>
      </c>
      <c r="Y19" s="128" t="str">
        <f t="shared" si="4"/>
        <v/>
      </c>
      <c r="Z19" s="129">
        <f t="shared" si="5"/>
        <v>0</v>
      </c>
      <c r="AA19" s="129" t="str">
        <f t="shared" si="6"/>
        <v/>
      </c>
      <c r="AB19" s="129" t="str">
        <f t="shared" si="7"/>
        <v/>
      </c>
      <c r="AD19" s="126">
        <v>8</v>
      </c>
      <c r="AE19" s="127" t="str">
        <f>IF(LEN($AH19)=0,"",COUNTIF($AI$12:$AI19,$AI19))</f>
        <v/>
      </c>
      <c r="AF19" s="127">
        <f t="shared" si="8"/>
        <v>8</v>
      </c>
      <c r="AG19" s="127" t="str">
        <f t="shared" si="9"/>
        <v/>
      </c>
      <c r="AH19" s="128" t="str">
        <f t="shared" si="10"/>
        <v/>
      </c>
      <c r="AI19" s="130">
        <f t="shared" si="11"/>
        <v>0</v>
      </c>
      <c r="AJ19" s="129" t="str">
        <f t="shared" si="12"/>
        <v/>
      </c>
      <c r="AK19" s="129" t="str">
        <f t="shared" si="13"/>
        <v/>
      </c>
      <c r="AM19" s="87" t="s">
        <v>32</v>
      </c>
      <c r="AN19" s="86">
        <v>10</v>
      </c>
    </row>
    <row r="20" spans="2:40" x14ac:dyDescent="0.25">
      <c r="B20" s="126">
        <v>9</v>
      </c>
      <c r="C20" s="126" t="str">
        <f>IF(LEN(INDEX(Database!B$8:B$19,$B20,1))&gt;0,"Active","Passive")</f>
        <v>Passive</v>
      </c>
      <c r="D20" s="126" t="str">
        <f>IF($C20="Passive","",INDEX(Database!B$8:B$19,$B20,1))</f>
        <v/>
      </c>
      <c r="E20" s="134" t="str">
        <f>IF($C20="Passive","",INDEX(Database!C$8:C$19,$B20,1))</f>
        <v/>
      </c>
      <c r="F20" s="134" t="str">
        <f>IF($C20="Passive","",INDEX(Database!D$8:D$19,$B20,1))</f>
        <v/>
      </c>
      <c r="G20" s="134" t="str">
        <f>IF($C20="Passive","",INDEX(Database!E$8:E$19,$B20,1))</f>
        <v/>
      </c>
      <c r="H20" s="134" t="str">
        <f>IF($C20="Passive","",INDEX(Database!F$8:F$19,$B20,1))</f>
        <v/>
      </c>
      <c r="I20" s="134" t="str">
        <f>IF($C20="Passive","",INDEX(Database!G$8:G$19,$B20,1))</f>
        <v/>
      </c>
      <c r="J20" s="134" t="str">
        <f>IF($C20="Passive","",INDEX(Database!H$8:H$19,$B20,1))</f>
        <v/>
      </c>
      <c r="K20" s="134" t="str">
        <f>IF($C20="Passive","",INDEX(Database!I$8:I$19,$B20,1))</f>
        <v/>
      </c>
      <c r="L20" s="134" t="str">
        <f>IF($C20="Passive","",INDEX(Database!J$8:J$19,$B20,1))</f>
        <v/>
      </c>
      <c r="M20" s="134" t="str">
        <f>IF($C20="Passive","",INDEX(Database!K$8:K$19,$B20,1))</f>
        <v/>
      </c>
      <c r="N20" s="134" t="str">
        <f>IF($C20="Passive","",INDEX(Database!L$8:L$19,$B20,1))</f>
        <v/>
      </c>
      <c r="O20" s="134" t="str">
        <f>IF($C20="Passive","",INDEX(Database!M$8:M$19,$B20,1))</f>
        <v/>
      </c>
      <c r="P20" s="134" t="str">
        <f>IF($C20="Passive","",INDEX(Database!N$8:N$19,$B20,1))</f>
        <v/>
      </c>
      <c r="Q20" s="134" t="str">
        <f>IF($C20="Passive","",INDEX(Database!O$8:O$19,$B20,1))</f>
        <v/>
      </c>
      <c r="S20" s="128" t="str">
        <f>IFERROR(INDEX($D$12:$D$23, MATCH(0,INDEX((LEN($D$12:$D$23)=0)+COUNTIF($S$11:$S19,$D$12:$D$23),0),0)),"")</f>
        <v/>
      </c>
      <c r="U20" s="126">
        <v>9</v>
      </c>
      <c r="V20" s="127" t="str">
        <f>IF(LEN($Y20)=0,"",COUNTIF($Z$12:$Z20,$Z20))</f>
        <v/>
      </c>
      <c r="W20" s="127">
        <f t="shared" si="2"/>
        <v>8</v>
      </c>
      <c r="X20" s="127" t="str">
        <f t="shared" si="3"/>
        <v/>
      </c>
      <c r="Y20" s="128" t="str">
        <f t="shared" si="4"/>
        <v/>
      </c>
      <c r="Z20" s="129">
        <f t="shared" si="5"/>
        <v>0</v>
      </c>
      <c r="AA20" s="129" t="str">
        <f t="shared" si="6"/>
        <v/>
      </c>
      <c r="AB20" s="129" t="str">
        <f t="shared" si="7"/>
        <v/>
      </c>
      <c r="AD20" s="126">
        <v>9</v>
      </c>
      <c r="AE20" s="127" t="str">
        <f>IF(LEN($AH20)=0,"",COUNTIF($AI$12:$AI20,$AI20))</f>
        <v/>
      </c>
      <c r="AF20" s="127">
        <f t="shared" si="8"/>
        <v>8</v>
      </c>
      <c r="AG20" s="127" t="str">
        <f t="shared" si="9"/>
        <v/>
      </c>
      <c r="AH20" s="128" t="str">
        <f t="shared" si="10"/>
        <v/>
      </c>
      <c r="AI20" s="130">
        <f t="shared" si="11"/>
        <v>0</v>
      </c>
      <c r="AJ20" s="129" t="str">
        <f t="shared" si="12"/>
        <v/>
      </c>
      <c r="AK20" s="129" t="str">
        <f t="shared" si="13"/>
        <v/>
      </c>
      <c r="AM20" s="87" t="s">
        <v>33</v>
      </c>
      <c r="AN20" s="86">
        <v>15</v>
      </c>
    </row>
    <row r="21" spans="2:40" x14ac:dyDescent="0.25">
      <c r="B21" s="126">
        <v>10</v>
      </c>
      <c r="C21" s="126" t="str">
        <f>IF(LEN(INDEX(Database!B$8:B$19,$B21,1))&gt;0,"Active","Passive")</f>
        <v>Passive</v>
      </c>
      <c r="D21" s="126" t="str">
        <f>IF($C21="Passive","",INDEX(Database!B$8:B$19,$B21,1))</f>
        <v/>
      </c>
      <c r="E21" s="134" t="str">
        <f>IF($C21="Passive","",INDEX(Database!C$8:C$19,$B21,1))</f>
        <v/>
      </c>
      <c r="F21" s="134" t="str">
        <f>IF($C21="Passive","",INDEX(Database!D$8:D$19,$B21,1))</f>
        <v/>
      </c>
      <c r="G21" s="134" t="str">
        <f>IF($C21="Passive","",INDEX(Database!E$8:E$19,$B21,1))</f>
        <v/>
      </c>
      <c r="H21" s="134" t="str">
        <f>IF($C21="Passive","",INDEX(Database!F$8:F$19,$B21,1))</f>
        <v/>
      </c>
      <c r="I21" s="134" t="str">
        <f>IF($C21="Passive","",INDEX(Database!G$8:G$19,$B21,1))</f>
        <v/>
      </c>
      <c r="J21" s="134" t="str">
        <f>IF($C21="Passive","",INDEX(Database!H$8:H$19,$B21,1))</f>
        <v/>
      </c>
      <c r="K21" s="134" t="str">
        <f>IF($C21="Passive","",INDEX(Database!I$8:I$19,$B21,1))</f>
        <v/>
      </c>
      <c r="L21" s="134" t="str">
        <f>IF($C21="Passive","",INDEX(Database!J$8:J$19,$B21,1))</f>
        <v/>
      </c>
      <c r="M21" s="134" t="str">
        <f>IF($C21="Passive","",INDEX(Database!K$8:K$19,$B21,1))</f>
        <v/>
      </c>
      <c r="N21" s="134" t="str">
        <f>IF($C21="Passive","",INDEX(Database!L$8:L$19,$B21,1))</f>
        <v/>
      </c>
      <c r="O21" s="134" t="str">
        <f>IF($C21="Passive","",INDEX(Database!M$8:M$19,$B21,1))</f>
        <v/>
      </c>
      <c r="P21" s="134" t="str">
        <f>IF($C21="Passive","",INDEX(Database!N$8:N$19,$B21,1))</f>
        <v/>
      </c>
      <c r="Q21" s="134" t="str">
        <f>IF($C21="Passive","",INDEX(Database!O$8:O$19,$B21,1))</f>
        <v/>
      </c>
      <c r="S21" s="128" t="str">
        <f>IFERROR(INDEX($D$12:$D$23, MATCH(0,INDEX((LEN($D$12:$D$23)=0)+COUNTIF($S$11:$S20,$D$12:$D$23),0),0)),"")</f>
        <v/>
      </c>
      <c r="U21" s="126">
        <v>10</v>
      </c>
      <c r="V21" s="127" t="str">
        <f>IF(LEN($Y21)=0,"",COUNTIF($Z$12:$Z21,$Z21))</f>
        <v/>
      </c>
      <c r="W21" s="127">
        <f t="shared" si="2"/>
        <v>8</v>
      </c>
      <c r="X21" s="127" t="str">
        <f t="shared" si="3"/>
        <v/>
      </c>
      <c r="Y21" s="128" t="str">
        <f t="shared" si="4"/>
        <v/>
      </c>
      <c r="Z21" s="129">
        <f t="shared" si="5"/>
        <v>0</v>
      </c>
      <c r="AA21" s="129" t="str">
        <f t="shared" si="6"/>
        <v/>
      </c>
      <c r="AB21" s="129" t="str">
        <f t="shared" si="7"/>
        <v/>
      </c>
      <c r="AD21" s="126">
        <v>10</v>
      </c>
      <c r="AE21" s="127" t="str">
        <f>IF(LEN($AH21)=0,"",COUNTIF($AI$12:$AI21,$AI21))</f>
        <v/>
      </c>
      <c r="AF21" s="127">
        <f t="shared" si="8"/>
        <v>8</v>
      </c>
      <c r="AG21" s="127" t="str">
        <f t="shared" si="9"/>
        <v/>
      </c>
      <c r="AH21" s="128" t="str">
        <f t="shared" si="10"/>
        <v/>
      </c>
      <c r="AI21" s="130">
        <f t="shared" si="11"/>
        <v>0</v>
      </c>
      <c r="AJ21" s="129" t="str">
        <f t="shared" si="12"/>
        <v/>
      </c>
      <c r="AK21" s="129" t="str">
        <f t="shared" si="13"/>
        <v/>
      </c>
    </row>
    <row r="22" spans="2:40" x14ac:dyDescent="0.25">
      <c r="B22" s="126">
        <v>11</v>
      </c>
      <c r="C22" s="126" t="str">
        <f>IF(LEN(INDEX(Database!B$8:B$19,$B22,1))&gt;0,"Active","Passive")</f>
        <v>Passive</v>
      </c>
      <c r="D22" s="126" t="str">
        <f>IF($C22="Passive","",INDEX(Database!B$8:B$19,$B22,1))</f>
        <v/>
      </c>
      <c r="E22" s="134" t="str">
        <f>IF($C22="Passive","",INDEX(Database!C$8:C$19,$B22,1))</f>
        <v/>
      </c>
      <c r="F22" s="134" t="str">
        <f>IF($C22="Passive","",INDEX(Database!D$8:D$19,$B22,1))</f>
        <v/>
      </c>
      <c r="G22" s="134" t="str">
        <f>IF($C22="Passive","",INDEX(Database!E$8:E$19,$B22,1))</f>
        <v/>
      </c>
      <c r="H22" s="134" t="str">
        <f>IF($C22="Passive","",INDEX(Database!F$8:F$19,$B22,1))</f>
        <v/>
      </c>
      <c r="I22" s="134" t="str">
        <f>IF($C22="Passive","",INDEX(Database!G$8:G$19,$B22,1))</f>
        <v/>
      </c>
      <c r="J22" s="134" t="str">
        <f>IF($C22="Passive","",INDEX(Database!H$8:H$19,$B22,1))</f>
        <v/>
      </c>
      <c r="K22" s="134" t="str">
        <f>IF($C22="Passive","",INDEX(Database!I$8:I$19,$B22,1))</f>
        <v/>
      </c>
      <c r="L22" s="134" t="str">
        <f>IF($C22="Passive","",INDEX(Database!J$8:J$19,$B22,1))</f>
        <v/>
      </c>
      <c r="M22" s="134" t="str">
        <f>IF($C22="Passive","",INDEX(Database!K$8:K$19,$B22,1))</f>
        <v/>
      </c>
      <c r="N22" s="134" t="str">
        <f>IF($C22="Passive","",INDEX(Database!L$8:L$19,$B22,1))</f>
        <v/>
      </c>
      <c r="O22" s="134" t="str">
        <f>IF($C22="Passive","",INDEX(Database!M$8:M$19,$B22,1))</f>
        <v/>
      </c>
      <c r="P22" s="134" t="str">
        <f>IF($C22="Passive","",INDEX(Database!N$8:N$19,$B22,1))</f>
        <v/>
      </c>
      <c r="Q22" s="134" t="str">
        <f>IF($C22="Passive","",INDEX(Database!O$8:O$19,$B22,1))</f>
        <v/>
      </c>
      <c r="S22" s="128" t="str">
        <f>IFERROR(INDEX($D$12:$D$23, MATCH(0,INDEX((LEN($D$12:$D$23)=0)+COUNTIF($S$11:$S21,$D$12:$D$23),0),0)),"")</f>
        <v/>
      </c>
      <c r="U22" s="126">
        <v>11</v>
      </c>
      <c r="V22" s="127" t="str">
        <f>IF(LEN($Y22)=0,"",COUNTIF($Z$12:$Z22,$Z22))</f>
        <v/>
      </c>
      <c r="W22" s="127">
        <f t="shared" si="2"/>
        <v>8</v>
      </c>
      <c r="X22" s="127" t="str">
        <f t="shared" si="3"/>
        <v/>
      </c>
      <c r="Y22" s="128" t="str">
        <f t="shared" si="4"/>
        <v/>
      </c>
      <c r="Z22" s="129">
        <f t="shared" si="5"/>
        <v>0</v>
      </c>
      <c r="AA22" s="129" t="str">
        <f t="shared" si="6"/>
        <v/>
      </c>
      <c r="AB22" s="129" t="str">
        <f t="shared" si="7"/>
        <v/>
      </c>
      <c r="AD22" s="126">
        <v>11</v>
      </c>
      <c r="AE22" s="127" t="str">
        <f>IF(LEN($AH22)=0,"",COUNTIF($AI$12:$AI22,$AI22))</f>
        <v/>
      </c>
      <c r="AF22" s="127">
        <f t="shared" si="8"/>
        <v>8</v>
      </c>
      <c r="AG22" s="127" t="str">
        <f t="shared" si="9"/>
        <v/>
      </c>
      <c r="AH22" s="128" t="str">
        <f t="shared" si="10"/>
        <v/>
      </c>
      <c r="AI22" s="130">
        <f t="shared" si="11"/>
        <v>0</v>
      </c>
      <c r="AJ22" s="129" t="str">
        <f t="shared" si="12"/>
        <v/>
      </c>
      <c r="AK22" s="129" t="str">
        <f t="shared" si="13"/>
        <v/>
      </c>
    </row>
    <row r="23" spans="2:40" x14ac:dyDescent="0.25">
      <c r="B23" s="126">
        <v>12</v>
      </c>
      <c r="C23" s="126" t="str">
        <f>IF(LEN(INDEX(Database!B$8:B$19,$B23,1))&gt;0,"Active","Passive")</f>
        <v>Passive</v>
      </c>
      <c r="D23" s="126" t="str">
        <f>IF($C23="Passive","",INDEX(Database!B$8:B$19,$B23,1))</f>
        <v/>
      </c>
      <c r="E23" s="134" t="str">
        <f>IF($C23="Passive","",INDEX(Database!C$8:C$19,$B23,1))</f>
        <v/>
      </c>
      <c r="F23" s="134" t="str">
        <f>IF($C23="Passive","",INDEX(Database!D$8:D$19,$B23,1))</f>
        <v/>
      </c>
      <c r="G23" s="134" t="str">
        <f>IF($C23="Passive","",INDEX(Database!E$8:E$19,$B23,1))</f>
        <v/>
      </c>
      <c r="H23" s="134" t="str">
        <f>IF($C23="Passive","",INDEX(Database!F$8:F$19,$B23,1))</f>
        <v/>
      </c>
      <c r="I23" s="134" t="str">
        <f>IF($C23="Passive","",INDEX(Database!G$8:G$19,$B23,1))</f>
        <v/>
      </c>
      <c r="J23" s="134" t="str">
        <f>IF($C23="Passive","",INDEX(Database!H$8:H$19,$B23,1))</f>
        <v/>
      </c>
      <c r="K23" s="134" t="str">
        <f>IF($C23="Passive","",INDEX(Database!I$8:I$19,$B23,1))</f>
        <v/>
      </c>
      <c r="L23" s="134" t="str">
        <f>IF($C23="Passive","",INDEX(Database!J$8:J$19,$B23,1))</f>
        <v/>
      </c>
      <c r="M23" s="134" t="str">
        <f>IF($C23="Passive","",INDEX(Database!K$8:K$19,$B23,1))</f>
        <v/>
      </c>
      <c r="N23" s="134" t="str">
        <f>IF($C23="Passive","",INDEX(Database!L$8:L$19,$B23,1))</f>
        <v/>
      </c>
      <c r="O23" s="134" t="str">
        <f>IF($C23="Passive","",INDEX(Database!M$8:M$19,$B23,1))</f>
        <v/>
      </c>
      <c r="P23" s="134" t="str">
        <f>IF($C23="Passive","",INDEX(Database!N$8:N$19,$B23,1))</f>
        <v/>
      </c>
      <c r="Q23" s="134" t="str">
        <f>IF($C23="Passive","",INDEX(Database!O$8:O$19,$B23,1))</f>
        <v/>
      </c>
      <c r="S23" s="128" t="str">
        <f>IFERROR(INDEX($D$12:$D$23, MATCH(0,INDEX((LEN($D$12:$D$23)=0)+COUNTIF($S$11:$S22,$D$12:$D$23),0),0)),"")</f>
        <v/>
      </c>
      <c r="U23" s="126">
        <v>12</v>
      </c>
      <c r="V23" s="127" t="str">
        <f>IF(LEN($Y23)=0,"",COUNTIF($Z$12:$Z23,$Z23))</f>
        <v/>
      </c>
      <c r="W23" s="127">
        <f t="shared" si="2"/>
        <v>8</v>
      </c>
      <c r="X23" s="127" t="str">
        <f t="shared" si="3"/>
        <v/>
      </c>
      <c r="Y23" s="128" t="str">
        <f t="shared" si="4"/>
        <v/>
      </c>
      <c r="Z23" s="129">
        <f t="shared" si="5"/>
        <v>0</v>
      </c>
      <c r="AA23" s="129" t="str">
        <f t="shared" si="6"/>
        <v/>
      </c>
      <c r="AB23" s="129" t="str">
        <f t="shared" si="7"/>
        <v/>
      </c>
      <c r="AD23" s="126">
        <v>12</v>
      </c>
      <c r="AE23" s="127" t="str">
        <f>IF(LEN($AH23)=0,"",COUNTIF($AI$12:$AI23,$AI23))</f>
        <v/>
      </c>
      <c r="AF23" s="127">
        <f t="shared" si="8"/>
        <v>8</v>
      </c>
      <c r="AG23" s="127" t="str">
        <f t="shared" si="9"/>
        <v/>
      </c>
      <c r="AH23" s="128" t="str">
        <f t="shared" si="10"/>
        <v/>
      </c>
      <c r="AI23" s="130">
        <f t="shared" si="11"/>
        <v>0</v>
      </c>
      <c r="AJ23" s="129" t="str">
        <f t="shared" si="12"/>
        <v/>
      </c>
      <c r="AK23" s="129" t="str">
        <f t="shared" si="13"/>
        <v/>
      </c>
    </row>
    <row r="25" spans="2:40" ht="17.25" x14ac:dyDescent="0.25">
      <c r="B25" s="170" t="s">
        <v>64</v>
      </c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</row>
    <row r="26" spans="2:40" ht="45" customHeight="1" x14ac:dyDescent="0.25">
      <c r="B26" s="135" t="s">
        <v>36</v>
      </c>
      <c r="C26" s="135" t="s">
        <v>63</v>
      </c>
      <c r="D26" s="132" t="s">
        <v>1</v>
      </c>
      <c r="E26" s="136" t="s">
        <v>2</v>
      </c>
      <c r="F26" s="136" t="s">
        <v>3</v>
      </c>
      <c r="G26" s="136" t="s">
        <v>4</v>
      </c>
      <c r="H26" s="136" t="s">
        <v>5</v>
      </c>
      <c r="I26" s="136" t="s">
        <v>6</v>
      </c>
      <c r="J26" s="136" t="s">
        <v>7</v>
      </c>
      <c r="K26" s="136" t="s">
        <v>8</v>
      </c>
      <c r="L26" s="136" t="s">
        <v>9</v>
      </c>
      <c r="M26" s="136" t="s">
        <v>10</v>
      </c>
      <c r="N26" s="136" t="s">
        <v>11</v>
      </c>
      <c r="O26" s="136" t="s">
        <v>12</v>
      </c>
      <c r="P26" s="136" t="s">
        <v>13</v>
      </c>
      <c r="Q26" s="133" t="s">
        <v>14</v>
      </c>
    </row>
    <row r="27" spans="2:40" x14ac:dyDescent="0.25">
      <c r="B27" s="126">
        <v>1</v>
      </c>
      <c r="C27" s="126" t="str">
        <f>IF(LEN(INDEX(Database!B$111:B$122,$B12,1))&gt;0,"Active","Passive")</f>
        <v>Active</v>
      </c>
      <c r="D27" s="126" t="str">
        <f>IF($C27="Passive","",INDEX(Database!B$111:B$122,$B27,1))</f>
        <v>Rich Abrams</v>
      </c>
      <c r="E27" s="134">
        <f>IF($C27="Passive","",INDEX(Database!C$111:C$122,$B27,1))</f>
        <v>13200.000000000002</v>
      </c>
      <c r="F27" s="134">
        <f>IF($C27="Passive","",INDEX(Database!D$111:D$122,$B27,1))</f>
        <v>9100</v>
      </c>
      <c r="G27" s="134">
        <f>IF($C27="Passive","",INDEX(Database!E$111:E$122,$B27,1))</f>
        <v>8750</v>
      </c>
      <c r="H27" s="134">
        <f>IF($C27="Passive","",INDEX(Database!F$111:F$122,$B27,1))</f>
        <v>8400</v>
      </c>
      <c r="I27" s="134">
        <f>IF($C27="Passive","",INDEX(Database!G$111:G$122,$B27,1))</f>
        <v>11700</v>
      </c>
      <c r="J27" s="134">
        <f>IF($C27="Passive","",INDEX(Database!H$111:H$122,$B27,1))</f>
        <v>10000</v>
      </c>
      <c r="K27" s="134">
        <f>IF($C27="Passive","",INDEX(Database!I$111:I$122,$B27,1))</f>
        <v>13200.000000000002</v>
      </c>
      <c r="L27" s="134">
        <f>IF($C27="Passive","",INDEX(Database!J$111:J$122,$B27,1))</f>
        <v>13000</v>
      </c>
      <c r="M27" s="134">
        <f>IF($C27="Passive","",INDEX(Database!K$111:K$122,$B27,1))</f>
        <v>13750.000000000002</v>
      </c>
      <c r="N27" s="134">
        <f>IF($C27="Passive","",INDEX(Database!L$111:L$122,$B27,1))</f>
        <v>13200.000000000002</v>
      </c>
      <c r="O27" s="134">
        <f>IF($C27="Passive","",INDEX(Database!M$111:M$122,$B27,1))</f>
        <v>16900</v>
      </c>
      <c r="P27" s="134">
        <f>IF($C27="Passive","",INDEX(Database!N$111:N$122,$B27,1))</f>
        <v>8750</v>
      </c>
      <c r="Q27" s="134">
        <f>IF($C27="Passive","",INDEX(Database!O$111:O$122,$B27,1))</f>
        <v>139950</v>
      </c>
    </row>
    <row r="28" spans="2:40" x14ac:dyDescent="0.25">
      <c r="B28" s="126">
        <v>2</v>
      </c>
      <c r="C28" s="126" t="str">
        <f>IF(LEN(INDEX(Database!B$111:B$122,$B13,1))&gt;0,"Active","Passive")</f>
        <v>Active</v>
      </c>
      <c r="D28" s="126" t="str">
        <f>IF($C28="Passive","",INDEX(Database!B$111:B$122,$B28,1))</f>
        <v>Corby May</v>
      </c>
      <c r="E28" s="134">
        <f>IF($C28="Passive","",INDEX(Database!C$111:C$122,$B28,1))</f>
        <v>15000</v>
      </c>
      <c r="F28" s="134">
        <f>IF($C28="Passive","",INDEX(Database!D$111:D$122,$B28,1))</f>
        <v>18200</v>
      </c>
      <c r="G28" s="134">
        <f>IF($C28="Passive","",INDEX(Database!E$111:E$122,$B28,1))</f>
        <v>24000</v>
      </c>
      <c r="H28" s="134">
        <f>IF($C28="Passive","",INDEX(Database!F$111:F$122,$B28,1))</f>
        <v>16250</v>
      </c>
      <c r="I28" s="134">
        <f>IF($C28="Passive","",INDEX(Database!G$111:G$122,$B28,1))</f>
        <v>15400.000000000002</v>
      </c>
      <c r="J28" s="134">
        <f>IF($C28="Passive","",INDEX(Database!H$111:H$122,$B28,1))</f>
        <v>31200</v>
      </c>
      <c r="K28" s="134">
        <f>IF($C28="Passive","",INDEX(Database!I$111:I$122,$B28,1))</f>
        <v>13750.000000000002</v>
      </c>
      <c r="L28" s="134">
        <f>IF($C28="Passive","",INDEX(Database!J$111:J$122,$B28,1))</f>
        <v>11200</v>
      </c>
      <c r="M28" s="134">
        <f>IF($C28="Passive","",INDEX(Database!K$111:K$122,$B28,1))</f>
        <v>31200</v>
      </c>
      <c r="N28" s="134">
        <f>IF($C28="Passive","",INDEX(Database!L$111:L$122,$B28,1))</f>
        <v>11250</v>
      </c>
      <c r="O28" s="134">
        <f>IF($C28="Passive","",INDEX(Database!M$111:M$122,$B28,1))</f>
        <v>16800</v>
      </c>
      <c r="P28" s="134">
        <f>IF($C28="Passive","",INDEX(Database!N$111:N$122,$B28,1))</f>
        <v>19200</v>
      </c>
      <c r="Q28" s="134">
        <f>IF($C28="Passive","",INDEX(Database!O$111:O$122,$B28,1))</f>
        <v>223450</v>
      </c>
    </row>
    <row r="29" spans="2:40" x14ac:dyDescent="0.25">
      <c r="B29" s="126">
        <v>3</v>
      </c>
      <c r="C29" s="126" t="str">
        <f>IF(LEN(INDEX(Database!B$111:B$122,$B14,1))&gt;0,"Active","Passive")</f>
        <v>Active</v>
      </c>
      <c r="D29" s="126" t="str">
        <f>IF($C29="Passive","",INDEX(Database!B$111:B$122,$B29,1))</f>
        <v>Nicole Andres</v>
      </c>
      <c r="E29" s="134">
        <f>IF($C29="Passive","",INDEX(Database!C$111:C$122,$B29,1))</f>
        <v>14175</v>
      </c>
      <c r="F29" s="134">
        <f>IF($C29="Passive","",INDEX(Database!D$111:D$122,$B29,1))</f>
        <v>9600</v>
      </c>
      <c r="G29" s="134">
        <f>IF($C29="Passive","",INDEX(Database!E$111:E$122,$B29,1))</f>
        <v>16800</v>
      </c>
      <c r="H29" s="134">
        <f>IF($C29="Passive","",INDEX(Database!F$111:F$122,$B29,1))</f>
        <v>14175</v>
      </c>
      <c r="I29" s="134">
        <f>IF($C29="Passive","",INDEX(Database!G$111:G$122,$B29,1))</f>
        <v>15600</v>
      </c>
      <c r="J29" s="134">
        <f>IF($C29="Passive","",INDEX(Database!H$111:H$122,$B29,1))</f>
        <v>21000</v>
      </c>
      <c r="K29" s="134">
        <f>IF($C29="Passive","",INDEX(Database!I$111:I$122,$B29,1))</f>
        <v>16200</v>
      </c>
      <c r="L29" s="134">
        <f>IF($C29="Passive","",INDEX(Database!J$111:J$122,$B29,1))</f>
        <v>10800</v>
      </c>
      <c r="M29" s="134">
        <f>IF($C29="Passive","",INDEX(Database!K$111:K$122,$B29,1))</f>
        <v>25200</v>
      </c>
      <c r="N29" s="134">
        <f>IF($C29="Passive","",INDEX(Database!L$111:L$122,$B29,1))</f>
        <v>18225</v>
      </c>
      <c r="O29" s="134">
        <f>IF($C29="Passive","",INDEX(Database!M$111:M$122,$B29,1))</f>
        <v>14400</v>
      </c>
      <c r="P29" s="134">
        <f>IF($C29="Passive","",INDEX(Database!N$111:N$122,$B29,1))</f>
        <v>25200</v>
      </c>
      <c r="Q29" s="134">
        <f>IF($C29="Passive","",INDEX(Database!O$111:O$122,$B29,1))</f>
        <v>201375</v>
      </c>
    </row>
    <row r="30" spans="2:40" x14ac:dyDescent="0.25">
      <c r="B30" s="126">
        <v>4</v>
      </c>
      <c r="C30" s="126" t="str">
        <f>IF(LEN(INDEX(Database!B$111:B$122,$B15,1))&gt;0,"Active","Passive")</f>
        <v>Active</v>
      </c>
      <c r="D30" s="126" t="str">
        <f>IF($C30="Passive","",INDEX(Database!B$111:B$122,$B30,1))</f>
        <v>Geri Pell</v>
      </c>
      <c r="E30" s="134">
        <f>IF($C30="Passive","",INDEX(Database!C$111:C$122,$B30,1))</f>
        <v>20000</v>
      </c>
      <c r="F30" s="134">
        <f>IF($C30="Passive","",INDEX(Database!D$111:D$122,$B30,1))</f>
        <v>16500</v>
      </c>
      <c r="G30" s="134">
        <f>IF($C30="Passive","",INDEX(Database!E$111:E$122,$B30,1))</f>
        <v>17050</v>
      </c>
      <c r="H30" s="134">
        <f>IF($C30="Passive","",INDEX(Database!F$111:F$122,$B30,1))</f>
        <v>20000</v>
      </c>
      <c r="I30" s="134">
        <f>IF($C30="Passive","",INDEX(Database!G$111:G$122,$B30,1))</f>
        <v>13500</v>
      </c>
      <c r="J30" s="134">
        <f>IF($C30="Passive","",INDEX(Database!H$111:H$122,$B30,1))</f>
        <v>18600</v>
      </c>
      <c r="K30" s="134">
        <f>IF($C30="Passive","",INDEX(Database!I$111:I$122,$B30,1))</f>
        <v>14000</v>
      </c>
      <c r="L30" s="134">
        <f>IF($C30="Passive","",INDEX(Database!J$111:J$122,$B30,1))</f>
        <v>13500</v>
      </c>
      <c r="M30" s="134">
        <f>IF($C30="Passive","",INDEX(Database!K$111:K$122,$B30,1))</f>
        <v>13950</v>
      </c>
      <c r="N30" s="134">
        <f>IF($C30="Passive","",INDEX(Database!L$111:L$122,$B30,1))</f>
        <v>16000</v>
      </c>
      <c r="O30" s="134">
        <f>IF($C30="Passive","",INDEX(Database!M$111:M$122,$B30,1))</f>
        <v>18000</v>
      </c>
      <c r="P30" s="134">
        <f>IF($C30="Passive","",INDEX(Database!N$111:N$122,$B30,1))</f>
        <v>18600</v>
      </c>
      <c r="Q30" s="134">
        <f>IF($C30="Passive","",INDEX(Database!O$111:O$122,$B30,1))</f>
        <v>199700</v>
      </c>
    </row>
    <row r="31" spans="2:40" x14ac:dyDescent="0.25">
      <c r="B31" s="126">
        <v>5</v>
      </c>
      <c r="C31" s="126" t="str">
        <f>IF(LEN(INDEX(Database!B$111:B$122,$B16,1))&gt;0,"Active","Passive")</f>
        <v>Active</v>
      </c>
      <c r="D31" s="126" t="str">
        <f>IF($C31="Passive","",INDEX(Database!B$111:B$122,$B31,1))</f>
        <v>Frank Sabia</v>
      </c>
      <c r="E31" s="134">
        <f>IF($C31="Passive","",INDEX(Database!C$111:C$122,$B31,1))</f>
        <v>19250</v>
      </c>
      <c r="F31" s="134">
        <f>IF($C31="Passive","",INDEX(Database!D$111:D$122,$B31,1))</f>
        <v>9800</v>
      </c>
      <c r="G31" s="134">
        <f>IF($C31="Passive","",INDEX(Database!E$111:E$122,$B31,1))</f>
        <v>11200</v>
      </c>
      <c r="H31" s="134">
        <f>IF($C31="Passive","",INDEX(Database!F$111:F$122,$B31,1))</f>
        <v>15750</v>
      </c>
      <c r="I31" s="134">
        <f>IF($C31="Passive","",INDEX(Database!G$111:G$122,$B31,1))</f>
        <v>9800</v>
      </c>
      <c r="J31" s="134">
        <f>IF($C31="Passive","",INDEX(Database!H$111:H$122,$B31,1))</f>
        <v>17600</v>
      </c>
      <c r="K31" s="134">
        <f>IF($C31="Passive","",INDEX(Database!I$111:I$122,$B31,1))</f>
        <v>19250</v>
      </c>
      <c r="L31" s="134">
        <f>IF($C31="Passive","",INDEX(Database!J$111:J$122,$B31,1))</f>
        <v>15400.000000000002</v>
      </c>
      <c r="M31" s="134">
        <f>IF($C31="Passive","",INDEX(Database!K$111:K$122,$B31,1))</f>
        <v>20800</v>
      </c>
      <c r="N31" s="134">
        <f>IF($C31="Passive","",INDEX(Database!L$111:L$122,$B31,1))</f>
        <v>12250</v>
      </c>
      <c r="O31" s="134">
        <f>IF($C31="Passive","",INDEX(Database!M$111:M$122,$B31,1))</f>
        <v>9800</v>
      </c>
      <c r="P31" s="134">
        <f>IF($C31="Passive","",INDEX(Database!N$111:N$122,$B31,1))</f>
        <v>20800</v>
      </c>
      <c r="Q31" s="134">
        <f>IF($C31="Passive","",INDEX(Database!O$111:O$122,$B31,1))</f>
        <v>181700</v>
      </c>
    </row>
    <row r="32" spans="2:40" x14ac:dyDescent="0.25">
      <c r="B32" s="126">
        <v>6</v>
      </c>
      <c r="C32" s="126" t="str">
        <f>IF(LEN(INDEX(Database!B$111:B$122,$B17,1))&gt;0,"Active","Passive")</f>
        <v>Active</v>
      </c>
      <c r="D32" s="126" t="str">
        <f>IF($C32="Passive","",INDEX(Database!B$111:B$122,$B32,1))</f>
        <v>Michael Bapis</v>
      </c>
      <c r="E32" s="134">
        <f>IF($C32="Passive","",INDEX(Database!C$111:C$122,$B32,1))</f>
        <v>8750</v>
      </c>
      <c r="F32" s="134">
        <f>IF($C32="Passive","",INDEX(Database!D$111:D$122,$B32,1))</f>
        <v>24200.000000000004</v>
      </c>
      <c r="G32" s="134">
        <f>IF($C32="Passive","",INDEX(Database!E$111:E$122,$B32,1))</f>
        <v>5250</v>
      </c>
      <c r="H32" s="134">
        <f>IF($C32="Passive","",INDEX(Database!F$111:F$122,$B32,1))</f>
        <v>12500</v>
      </c>
      <c r="I32" s="134">
        <f>IF($C32="Passive","",INDEX(Database!G$111:G$122,$B32,1))</f>
        <v>26400</v>
      </c>
      <c r="J32" s="134">
        <f>IF($C32="Passive","",INDEX(Database!H$111:H$122,$B32,1))</f>
        <v>7500</v>
      </c>
      <c r="K32" s="134">
        <f>IF($C32="Passive","",INDEX(Database!I$111:I$122,$B32,1))</f>
        <v>13750.000000000002</v>
      </c>
      <c r="L32" s="134">
        <f>IF($C32="Passive","",INDEX(Database!J$111:J$122,$B32,1))</f>
        <v>26400</v>
      </c>
      <c r="M32" s="134">
        <f>IF($C32="Passive","",INDEX(Database!K$111:K$122,$B32,1))</f>
        <v>5250</v>
      </c>
      <c r="N32" s="134">
        <f>IF($C32="Passive","",INDEX(Database!L$111:L$122,$B32,1))</f>
        <v>11250</v>
      </c>
      <c r="O32" s="134">
        <f>IF($C32="Passive","",INDEX(Database!M$111:M$122,$B32,1))</f>
        <v>19800</v>
      </c>
      <c r="P32" s="134">
        <f>IF($C32="Passive","",INDEX(Database!N$111:N$122,$B32,1))</f>
        <v>9750</v>
      </c>
      <c r="Q32" s="134">
        <f>IF($C32="Passive","",INDEX(Database!O$111:O$122,$B32,1))</f>
        <v>170800</v>
      </c>
    </row>
    <row r="33" spans="2:17" x14ac:dyDescent="0.25">
      <c r="B33" s="126">
        <v>7</v>
      </c>
      <c r="C33" s="126" t="str">
        <f>IF(LEN(INDEX(Database!B$111:B$122,$B18,1))&gt;0,"Active","Passive")</f>
        <v>Active</v>
      </c>
      <c r="D33" s="126" t="str">
        <f>IF($C33="Passive","",INDEX(Database!B$111:B$122,$B33,1))</f>
        <v>Peter Rohr</v>
      </c>
      <c r="E33" s="134">
        <f>IF($C33="Passive","",INDEX(Database!C$111:C$122,$B33,1))</f>
        <v>16200</v>
      </c>
      <c r="F33" s="134">
        <f>IF($C33="Passive","",INDEX(Database!D$111:D$122,$B33,1))</f>
        <v>17700</v>
      </c>
      <c r="G33" s="134">
        <f>IF($C33="Passive","",INDEX(Database!E$111:E$122,$B33,1))</f>
        <v>6300</v>
      </c>
      <c r="H33" s="134">
        <f>IF($C33="Passive","",INDEX(Database!F$111:F$122,$B33,1))</f>
        <v>18000</v>
      </c>
      <c r="I33" s="134">
        <f>IF($C33="Passive","",INDEX(Database!G$111:G$122,$B33,1))</f>
        <v>10325</v>
      </c>
      <c r="J33" s="134">
        <f>IF($C33="Passive","",INDEX(Database!H$111:H$122,$B33,1))</f>
        <v>7200</v>
      </c>
      <c r="K33" s="134">
        <f>IF($C33="Passive","",INDEX(Database!I$111:I$122,$B33,1))</f>
        <v>23400</v>
      </c>
      <c r="L33" s="134">
        <f>IF($C33="Passive","",INDEX(Database!J$111:J$122,$B33,1))</f>
        <v>13275</v>
      </c>
      <c r="M33" s="134">
        <f>IF($C33="Passive","",INDEX(Database!K$111:K$122,$B33,1))</f>
        <v>6300</v>
      </c>
      <c r="N33" s="134">
        <f>IF($C33="Passive","",INDEX(Database!L$111:L$122,$B33,1))</f>
        <v>23400</v>
      </c>
      <c r="O33" s="134">
        <f>IF($C33="Passive","",INDEX(Database!M$111:M$122,$B33,1))</f>
        <v>17700</v>
      </c>
      <c r="P33" s="134">
        <f>IF($C33="Passive","",INDEX(Database!N$111:N$122,$B33,1))</f>
        <v>9000</v>
      </c>
      <c r="Q33" s="134">
        <f>IF($C33="Passive","",INDEX(Database!O$111:O$122,$B33,1))</f>
        <v>168800</v>
      </c>
    </row>
    <row r="34" spans="2:17" x14ac:dyDescent="0.25">
      <c r="B34" s="126">
        <v>8</v>
      </c>
      <c r="C34" s="126" t="str">
        <f>IF(LEN(INDEX(Database!B$111:B$122,$B19,1))&gt;0,"Active","Passive")</f>
        <v>Passive</v>
      </c>
      <c r="D34" s="126" t="str">
        <f>IF($C34="Passive","",INDEX(Database!B$111:B$122,$B34,1))</f>
        <v/>
      </c>
      <c r="E34" s="134" t="str">
        <f>IF($C34="Passive","",INDEX(Database!C$111:C$122,$B34,1))</f>
        <v/>
      </c>
      <c r="F34" s="134" t="str">
        <f>IF($C34="Passive","",INDEX(Database!D$111:D$122,$B34,1))</f>
        <v/>
      </c>
      <c r="G34" s="134" t="str">
        <f>IF($C34="Passive","",INDEX(Database!E$111:E$122,$B34,1))</f>
        <v/>
      </c>
      <c r="H34" s="134" t="str">
        <f>IF($C34="Passive","",INDEX(Database!F$111:F$122,$B34,1))</f>
        <v/>
      </c>
      <c r="I34" s="134" t="str">
        <f>IF($C34="Passive","",INDEX(Database!G$111:G$122,$B34,1))</f>
        <v/>
      </c>
      <c r="J34" s="134" t="str">
        <f>IF($C34="Passive","",INDEX(Database!H$111:H$122,$B34,1))</f>
        <v/>
      </c>
      <c r="K34" s="134" t="str">
        <f>IF($C34="Passive","",INDEX(Database!I$111:I$122,$B34,1))</f>
        <v/>
      </c>
      <c r="L34" s="134" t="str">
        <f>IF($C34="Passive","",INDEX(Database!J$111:J$122,$B34,1))</f>
        <v/>
      </c>
      <c r="M34" s="134" t="str">
        <f>IF($C34="Passive","",INDEX(Database!K$111:K$122,$B34,1))</f>
        <v/>
      </c>
      <c r="N34" s="134" t="str">
        <f>IF($C34="Passive","",INDEX(Database!L$111:L$122,$B34,1))</f>
        <v/>
      </c>
      <c r="O34" s="134" t="str">
        <f>IF($C34="Passive","",INDEX(Database!M$111:M$122,$B34,1))</f>
        <v/>
      </c>
      <c r="P34" s="134" t="str">
        <f>IF($C34="Passive","",INDEX(Database!N$111:N$122,$B34,1))</f>
        <v/>
      </c>
      <c r="Q34" s="134" t="str">
        <f>IF($C34="Passive","",INDEX(Database!O$111:O$122,$B34,1))</f>
        <v/>
      </c>
    </row>
    <row r="35" spans="2:17" x14ac:dyDescent="0.25">
      <c r="B35" s="126">
        <v>9</v>
      </c>
      <c r="C35" s="126" t="str">
        <f>IF(LEN(INDEX(Database!B$111:B$122,$B20,1))&gt;0,"Active","Passive")</f>
        <v>Passive</v>
      </c>
      <c r="D35" s="126" t="str">
        <f>IF($C35="Passive","",INDEX(Database!B$111:B$122,$B35,1))</f>
        <v/>
      </c>
      <c r="E35" s="134" t="str">
        <f>IF($C35="Passive","",INDEX(Database!C$111:C$122,$B35,1))</f>
        <v/>
      </c>
      <c r="F35" s="134" t="str">
        <f>IF($C35="Passive","",INDEX(Database!D$111:D$122,$B35,1))</f>
        <v/>
      </c>
      <c r="G35" s="134" t="str">
        <f>IF($C35="Passive","",INDEX(Database!E$111:E$122,$B35,1))</f>
        <v/>
      </c>
      <c r="H35" s="134" t="str">
        <f>IF($C35="Passive","",INDEX(Database!F$111:F$122,$B35,1))</f>
        <v/>
      </c>
      <c r="I35" s="134" t="str">
        <f>IF($C35="Passive","",INDEX(Database!G$111:G$122,$B35,1))</f>
        <v/>
      </c>
      <c r="J35" s="134" t="str">
        <f>IF($C35="Passive","",INDEX(Database!H$111:H$122,$B35,1))</f>
        <v/>
      </c>
      <c r="K35" s="134" t="str">
        <f>IF($C35="Passive","",INDEX(Database!I$111:I$122,$B35,1))</f>
        <v/>
      </c>
      <c r="L35" s="134" t="str">
        <f>IF($C35="Passive","",INDEX(Database!J$111:J$122,$B35,1))</f>
        <v/>
      </c>
      <c r="M35" s="134" t="str">
        <f>IF($C35="Passive","",INDEX(Database!K$111:K$122,$B35,1))</f>
        <v/>
      </c>
      <c r="N35" s="134" t="str">
        <f>IF($C35="Passive","",INDEX(Database!L$111:L$122,$B35,1))</f>
        <v/>
      </c>
      <c r="O35" s="134" t="str">
        <f>IF($C35="Passive","",INDEX(Database!M$111:M$122,$B35,1))</f>
        <v/>
      </c>
      <c r="P35" s="134" t="str">
        <f>IF($C35="Passive","",INDEX(Database!N$111:N$122,$B35,1))</f>
        <v/>
      </c>
      <c r="Q35" s="134" t="str">
        <f>IF($C35="Passive","",INDEX(Database!O$111:O$122,$B35,1))</f>
        <v/>
      </c>
    </row>
    <row r="36" spans="2:17" x14ac:dyDescent="0.25">
      <c r="B36" s="126">
        <v>10</v>
      </c>
      <c r="C36" s="126" t="str">
        <f>IF(LEN(INDEX(Database!B$111:B$122,$B21,1))&gt;0,"Active","Passive")</f>
        <v>Passive</v>
      </c>
      <c r="D36" s="126" t="str">
        <f>IF($C36="Passive","",INDEX(Database!B$111:B$122,$B36,1))</f>
        <v/>
      </c>
      <c r="E36" s="134" t="str">
        <f>IF($C36="Passive","",INDEX(Database!C$111:C$122,$B36,1))</f>
        <v/>
      </c>
      <c r="F36" s="134" t="str">
        <f>IF($C36="Passive","",INDEX(Database!D$111:D$122,$B36,1))</f>
        <v/>
      </c>
      <c r="G36" s="134" t="str">
        <f>IF($C36="Passive","",INDEX(Database!E$111:E$122,$B36,1))</f>
        <v/>
      </c>
      <c r="H36" s="134" t="str">
        <f>IF($C36="Passive","",INDEX(Database!F$111:F$122,$B36,1))</f>
        <v/>
      </c>
      <c r="I36" s="134" t="str">
        <f>IF($C36="Passive","",INDEX(Database!G$111:G$122,$B36,1))</f>
        <v/>
      </c>
      <c r="J36" s="134" t="str">
        <f>IF($C36="Passive","",INDEX(Database!H$111:H$122,$B36,1))</f>
        <v/>
      </c>
      <c r="K36" s="134" t="str">
        <f>IF($C36="Passive","",INDEX(Database!I$111:I$122,$B36,1))</f>
        <v/>
      </c>
      <c r="L36" s="134" t="str">
        <f>IF($C36="Passive","",INDEX(Database!J$111:J$122,$B36,1))</f>
        <v/>
      </c>
      <c r="M36" s="134" t="str">
        <f>IF($C36="Passive","",INDEX(Database!K$111:K$122,$B36,1))</f>
        <v/>
      </c>
      <c r="N36" s="134" t="str">
        <f>IF($C36="Passive","",INDEX(Database!L$111:L$122,$B36,1))</f>
        <v/>
      </c>
      <c r="O36" s="134" t="str">
        <f>IF($C36="Passive","",INDEX(Database!M$111:M$122,$B36,1))</f>
        <v/>
      </c>
      <c r="P36" s="134" t="str">
        <f>IF($C36="Passive","",INDEX(Database!N$111:N$122,$B36,1))</f>
        <v/>
      </c>
      <c r="Q36" s="134" t="str">
        <f>IF($C36="Passive","",INDEX(Database!O$111:O$122,$B36,1))</f>
        <v/>
      </c>
    </row>
    <row r="37" spans="2:17" x14ac:dyDescent="0.25">
      <c r="B37" s="126">
        <v>11</v>
      </c>
      <c r="C37" s="126" t="str">
        <f>IF(LEN(INDEX(Database!B$111:B$122,$B22,1))&gt;0,"Active","Passive")</f>
        <v>Passive</v>
      </c>
      <c r="D37" s="126" t="str">
        <f>IF($C37="Passive","",INDEX(Database!B$111:B$122,$B37,1))</f>
        <v/>
      </c>
      <c r="E37" s="134" t="str">
        <f>IF($C37="Passive","",INDEX(Database!C$111:C$122,$B37,1))</f>
        <v/>
      </c>
      <c r="F37" s="134" t="str">
        <f>IF($C37="Passive","",INDEX(Database!D$111:D$122,$B37,1))</f>
        <v/>
      </c>
      <c r="G37" s="134" t="str">
        <f>IF($C37="Passive","",INDEX(Database!E$111:E$122,$B37,1))</f>
        <v/>
      </c>
      <c r="H37" s="134" t="str">
        <f>IF($C37="Passive","",INDEX(Database!F$111:F$122,$B37,1))</f>
        <v/>
      </c>
      <c r="I37" s="134" t="str">
        <f>IF($C37="Passive","",INDEX(Database!G$111:G$122,$B37,1))</f>
        <v/>
      </c>
      <c r="J37" s="134" t="str">
        <f>IF($C37="Passive","",INDEX(Database!H$111:H$122,$B37,1))</f>
        <v/>
      </c>
      <c r="K37" s="134" t="str">
        <f>IF($C37="Passive","",INDEX(Database!I$111:I$122,$B37,1))</f>
        <v/>
      </c>
      <c r="L37" s="134" t="str">
        <f>IF($C37="Passive","",INDEX(Database!J$111:J$122,$B37,1))</f>
        <v/>
      </c>
      <c r="M37" s="134" t="str">
        <f>IF($C37="Passive","",INDEX(Database!K$111:K$122,$B37,1))</f>
        <v/>
      </c>
      <c r="N37" s="134" t="str">
        <f>IF($C37="Passive","",INDEX(Database!L$111:L$122,$B37,1))</f>
        <v/>
      </c>
      <c r="O37" s="134" t="str">
        <f>IF($C37="Passive","",INDEX(Database!M$111:M$122,$B37,1))</f>
        <v/>
      </c>
      <c r="P37" s="134" t="str">
        <f>IF($C37="Passive","",INDEX(Database!N$111:N$122,$B37,1))</f>
        <v/>
      </c>
      <c r="Q37" s="134" t="str">
        <f>IF($C37="Passive","",INDEX(Database!O$111:O$122,$B37,1))</f>
        <v/>
      </c>
    </row>
    <row r="38" spans="2:17" x14ac:dyDescent="0.25">
      <c r="B38" s="126">
        <v>12</v>
      </c>
      <c r="C38" s="126" t="str">
        <f>IF(LEN(INDEX(Database!B$111:B$122,$B23,1))&gt;0,"Active","Passive")</f>
        <v>Passive</v>
      </c>
      <c r="D38" s="126" t="str">
        <f>IF($C38="Passive","",INDEX(Database!B$111:B$122,$B38,1))</f>
        <v/>
      </c>
      <c r="E38" s="134" t="str">
        <f>IF($C38="Passive","",INDEX(Database!C$111:C$122,$B38,1))</f>
        <v/>
      </c>
      <c r="F38" s="134" t="str">
        <f>IF($C38="Passive","",INDEX(Database!D$111:D$122,$B38,1))</f>
        <v/>
      </c>
      <c r="G38" s="134" t="str">
        <f>IF($C38="Passive","",INDEX(Database!E$111:E$122,$B38,1))</f>
        <v/>
      </c>
      <c r="H38" s="134" t="str">
        <f>IF($C38="Passive","",INDEX(Database!F$111:F$122,$B38,1))</f>
        <v/>
      </c>
      <c r="I38" s="134" t="str">
        <f>IF($C38="Passive","",INDEX(Database!G$111:G$122,$B38,1))</f>
        <v/>
      </c>
      <c r="J38" s="134" t="str">
        <f>IF($C38="Passive","",INDEX(Database!H$111:H$122,$B38,1))</f>
        <v/>
      </c>
      <c r="K38" s="134" t="str">
        <f>IF($C38="Passive","",INDEX(Database!I$111:I$122,$B38,1))</f>
        <v/>
      </c>
      <c r="L38" s="134" t="str">
        <f>IF($C38="Passive","",INDEX(Database!J$111:J$122,$B38,1))</f>
        <v/>
      </c>
      <c r="M38" s="134" t="str">
        <f>IF($C38="Passive","",INDEX(Database!K$111:K$122,$B38,1))</f>
        <v/>
      </c>
      <c r="N38" s="134" t="str">
        <f>IF($C38="Passive","",INDEX(Database!L$111:L$122,$B38,1))</f>
        <v/>
      </c>
      <c r="O38" s="134" t="str">
        <f>IF($C38="Passive","",INDEX(Database!M$111:M$122,$B38,1))</f>
        <v/>
      </c>
      <c r="P38" s="134" t="str">
        <f>IF($C38="Passive","",INDEX(Database!N$111:N$122,$B38,1))</f>
        <v/>
      </c>
      <c r="Q38" s="134" t="str">
        <f>IF($C38="Passive","",INDEX(Database!O$111:O$122,$B38,1))</f>
        <v/>
      </c>
    </row>
  </sheetData>
  <mergeCells count="2">
    <mergeCell ref="B10:Q10"/>
    <mergeCell ref="B25:Q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Dashboard</vt:lpstr>
      <vt:lpstr>Database</vt:lpstr>
      <vt:lpstr>Calc</vt:lpstr>
      <vt:lpstr>ToU</vt:lpstr>
      <vt:lpstr>Dashboard!Print_Area</vt:lpstr>
      <vt:lpstr>Database!Print_Area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2022-10-21T08:10:52Z</cp:lastPrinted>
  <dcterms:created xsi:type="dcterms:W3CDTF">2018-11-13T14:01:04Z</dcterms:created>
  <dcterms:modified xsi:type="dcterms:W3CDTF">2023-01-12T09:39:00Z</dcterms:modified>
  <dc:title>Sales Target V17 Template</dc:title>
  <dc:subject>Sales Target V17</dc:subject>
  <dc:description>Sales Target V17 template by Master Productivity Kit — masterproductivitykit.com</dc:description>
  <cp:keywords>Master Productivity Kit, Excel template, Google Sheets template</cp:keywords>
  <cp:category>Business Template</cp:category>
</cp:coreProperties>
</file>