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20_Market Analysis Excel Template\"/>
    </mc:Choice>
  </mc:AlternateContent>
  <xr:revisionPtr revIDLastSave="0" documentId="8_{4218D069-EFA5-4770-96F4-D0A9CD847049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5" r:id="rId1"/>
    <sheet name="Data_Input" sheetId="1" r:id="rId2"/>
    <sheet name="Calc" sheetId="6" state="hidden" r:id="rId3"/>
  </sheets>
  <definedNames>
    <definedName name="Data_Validation">Calc!$AL$7:$AL$10</definedName>
    <definedName name="MarketSizeChartData">OFFSET(Calc!$X$6,1,1,Calc!$X$6,1)</definedName>
    <definedName name="MarketSizeChartLabel">OFFSET(Calc!$X$6,1,0,Calc!$X$6,1)</definedName>
    <definedName name="_xlnm.Print_Area" localSheetId="0">Dashboard!$B$2:$P$48</definedName>
    <definedName name="_xlnm.Print_Area" localSheetId="1">Data_Input!$B$2:$G$31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6" l="1"/>
  <c r="C20" i="6"/>
  <c r="AE11" i="6"/>
  <c r="AE10" i="6"/>
  <c r="AE9" i="6"/>
  <c r="AE8" i="6"/>
  <c r="AE7" i="6"/>
  <c r="W11" i="6"/>
  <c r="W10" i="6"/>
  <c r="W9" i="6"/>
  <c r="W8" i="6"/>
  <c r="W7" i="6"/>
  <c r="N6" i="6"/>
  <c r="M6" i="6"/>
  <c r="L6" i="6"/>
  <c r="K6" i="6"/>
  <c r="J6" i="6"/>
  <c r="C22" i="6" l="1"/>
  <c r="U6" i="6" l="1"/>
  <c r="T6" i="6"/>
  <c r="S6" i="6"/>
  <c r="R6" i="6"/>
  <c r="R8" i="6"/>
  <c r="R9" i="6"/>
  <c r="R10" i="6"/>
  <c r="R11" i="6"/>
  <c r="R12" i="6"/>
  <c r="R7" i="6"/>
  <c r="Q8" i="6"/>
  <c r="Q9" i="6"/>
  <c r="Q10" i="6"/>
  <c r="Q11" i="6"/>
  <c r="Q12" i="6"/>
  <c r="Q7" i="6"/>
  <c r="C7" i="6"/>
  <c r="Q6" i="6"/>
  <c r="G6" i="6"/>
  <c r="N19" i="5" s="1"/>
  <c r="F6" i="6"/>
  <c r="K19" i="5" s="1"/>
  <c r="E6" i="6"/>
  <c r="H19" i="5" s="1"/>
  <c r="D6" i="6"/>
  <c r="E19" i="5" s="1"/>
  <c r="D7" i="6"/>
  <c r="D8" i="6"/>
  <c r="D10" i="6"/>
  <c r="D11" i="6"/>
  <c r="D12" i="6"/>
  <c r="D13" i="6"/>
  <c r="D14" i="6"/>
  <c r="D15" i="6"/>
  <c r="D16" i="6"/>
  <c r="D17" i="6"/>
  <c r="D18" i="6"/>
  <c r="D19" i="6"/>
  <c r="D20" i="6"/>
  <c r="D22" i="6"/>
  <c r="D24" i="6"/>
  <c r="D25" i="6"/>
  <c r="D26" i="6"/>
  <c r="D27" i="6"/>
  <c r="D28" i="6"/>
  <c r="C6" i="6"/>
  <c r="B19" i="5" s="1"/>
  <c r="C8" i="6"/>
  <c r="C10" i="6"/>
  <c r="C11" i="6"/>
  <c r="C12" i="6"/>
  <c r="C13" i="6"/>
  <c r="C14" i="6"/>
  <c r="C15" i="6"/>
  <c r="C16" i="6"/>
  <c r="C17" i="6"/>
  <c r="C18" i="6"/>
  <c r="C19" i="6"/>
  <c r="C21" i="6"/>
  <c r="C24" i="6"/>
  <c r="C25" i="6"/>
  <c r="C26" i="6"/>
  <c r="C27" i="6"/>
  <c r="C28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Y7" i="6" l="1"/>
  <c r="Z7" i="6" s="1"/>
  <c r="AA7" i="6" s="1"/>
  <c r="AB7" i="6" s="1"/>
  <c r="AC7" i="6" s="1"/>
  <c r="Y8" i="6"/>
  <c r="Z8" i="6" s="1"/>
  <c r="AA8" i="6" s="1"/>
  <c r="AB8" i="6" s="1"/>
  <c r="AC8" i="6" s="1"/>
  <c r="AG8" i="6"/>
  <c r="AH7" i="6"/>
  <c r="AH8" i="6"/>
  <c r="AG7" i="6"/>
  <c r="R15" i="6"/>
  <c r="R16" i="6"/>
  <c r="R14" i="6"/>
  <c r="Q15" i="6"/>
  <c r="Q14" i="6"/>
  <c r="Q16" i="6"/>
  <c r="R17" i="6"/>
  <c r="Q17" i="6"/>
  <c r="Q13" i="6"/>
  <c r="R13" i="6"/>
  <c r="K7" i="6"/>
  <c r="K8" i="6"/>
  <c r="K9" i="6"/>
  <c r="K10" i="6"/>
  <c r="J7" i="6"/>
  <c r="J10" i="6"/>
  <c r="J8" i="6"/>
  <c r="J9" i="6"/>
  <c r="X10" i="6" l="1"/>
  <c r="X8" i="6"/>
  <c r="Q18" i="6"/>
  <c r="B33" i="5" s="1"/>
  <c r="R18" i="6"/>
  <c r="E33" i="5" s="1"/>
  <c r="X7" i="6"/>
  <c r="X9" i="6"/>
  <c r="K11" i="6"/>
  <c r="J11" i="6"/>
  <c r="J12" i="6" s="1"/>
  <c r="D23" i="1" l="1"/>
  <c r="D23" i="6" s="1"/>
  <c r="C23" i="1"/>
  <c r="C23" i="6" s="1"/>
  <c r="K12" i="6"/>
  <c r="D9" i="1" s="1"/>
  <c r="C9" i="1"/>
  <c r="D9" i="6" l="1"/>
  <c r="AF8" i="6" s="1"/>
  <c r="C9" i="6"/>
  <c r="AF7" i="6" s="1"/>
  <c r="AI7" i="6" l="1"/>
  <c r="AI8" i="6"/>
  <c r="X11" i="6"/>
  <c r="X6" i="6" s="1"/>
  <c r="AJ7" i="6" l="1"/>
  <c r="B20" i="5" s="1"/>
  <c r="AJ8" i="6"/>
  <c r="E20" i="5" s="1"/>
</calcChain>
</file>

<file path=xl/sharedStrings.xml><?xml version="1.0" encoding="utf-8"?>
<sst xmlns="http://schemas.openxmlformats.org/spreadsheetml/2006/main" count="104" uniqueCount="62">
  <si>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</si>
  <si>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</si>
  <si>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</si>
  <si>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</si>
  <si>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</si>
  <si>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</si>
  <si>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</si>
  <si>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</si>
  <si>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</si>
  <si>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</si>
  <si>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MARKET ANALYSIS TEMPLATE</t>
  </si>
  <si>
    <t xml:space="preserve">Market 1 </t>
  </si>
  <si>
    <t>Market 2</t>
  </si>
  <si>
    <t>Market 3</t>
  </si>
  <si>
    <t>Market 4</t>
  </si>
  <si>
    <t>Market Size</t>
  </si>
  <si>
    <t>Growth Rate</t>
  </si>
  <si>
    <t>Barriers to Entry</t>
  </si>
  <si>
    <t>Strategical Alignment</t>
  </si>
  <si>
    <t>Ability to Compete</t>
  </si>
  <si>
    <t>Market Economics</t>
  </si>
  <si>
    <t>Capital Requirements</t>
  </si>
  <si>
    <t>Switching Costs</t>
  </si>
  <si>
    <t>Access to distribution channels</t>
  </si>
  <si>
    <t>Government policy</t>
  </si>
  <si>
    <t>18-24</t>
  </si>
  <si>
    <t>25-34</t>
  </si>
  <si>
    <t>35-44</t>
  </si>
  <si>
    <t>45-54</t>
  </si>
  <si>
    <t>65+</t>
  </si>
  <si>
    <t>Total Addressable Market</t>
  </si>
  <si>
    <t>Serviceable Available Market</t>
  </si>
  <si>
    <t>Serviceable Obtainable Market</t>
  </si>
  <si>
    <t>Customer Demographics</t>
  </si>
  <si>
    <t>Cost disadvantages</t>
  </si>
  <si>
    <t>Market 5</t>
  </si>
  <si>
    <t>Medium</t>
  </si>
  <si>
    <t>DATA INPUT</t>
  </si>
  <si>
    <t>Data Validation</t>
  </si>
  <si>
    <t>Low</t>
  </si>
  <si>
    <t>High</t>
  </si>
  <si>
    <t>None</t>
  </si>
  <si>
    <t>Total</t>
  </si>
  <si>
    <t>Average</t>
  </si>
  <si>
    <t>Value</t>
  </si>
  <si>
    <t>Young</t>
  </si>
  <si>
    <t>Middle Age</t>
  </si>
  <si>
    <t>Old</t>
  </si>
  <si>
    <t>54-65</t>
  </si>
  <si>
    <t>isError</t>
  </si>
  <si>
    <t>Year 1</t>
  </si>
  <si>
    <t>Year 2</t>
  </si>
  <si>
    <t>Year 3</t>
  </si>
  <si>
    <t>Year 4</t>
  </si>
  <si>
    <t>Year 5</t>
  </si>
  <si>
    <t>Growth over Year</t>
  </si>
  <si>
    <t>Overall</t>
  </si>
  <si>
    <t>Filled Rows</t>
  </si>
  <si>
    <t>NonBlankColumn</t>
  </si>
  <si>
    <t>Product Differentiation</t>
  </si>
  <si>
    <t>Economies of Scale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</si>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</sst>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\ &quot;K&quot;"/>
    <numFmt numFmtId="165" formatCode="#.##,,\ &quot;M&quot;"/>
  </numFmts>
  <fonts count="4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i/>
      <sz val="11"/>
      <color theme="4" tint="-0.249977111117893"/>
      <name val="Arial"/>
      <family val="2"/>
      <scheme val="minor"/>
    </font>
    <font>
      <sz val="9"/>
      <color rgb="FF262626"/>
      <name val="Arial"/>
      <charset val="162"/>
    </font>
    <font>
      <sz val="10"/>
      <color theme="1"/>
      <name val="Arial"/>
      <family val="2"/>
      <charset val="162"/>
    </font>
    <font>
      <sz val="8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i/>
      <sz val="11"/>
      <color rgb="FF1F4E78"/>
      <name val="Arial"/>
      <family val="2"/>
      <charset val="162"/>
      <scheme val="minor"/>
    </font>
    <font>
      <b/>
      <sz val="11"/>
      <color theme="0"/>
      <name val="Arial"/>
      <family val="2"/>
      <charset val="162"/>
    </font>
    <font>
      <b/>
      <u/>
      <sz val="11"/>
      <color theme="0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3"/>
      <name val="Arial"/>
      <family val="2"/>
      <charset val="162"/>
      <scheme val="minor"/>
    </font>
    <font>
      <sz val="11"/>
      <name val="Arial"/>
      <family val="2"/>
      <scheme val="minor"/>
    </font>
    <font>
      <i/>
      <sz val="10"/>
      <color rgb="FF262626"/>
      <name val="Arial"/>
      <family val="2"/>
      <charset val="162"/>
      <scheme val="minor"/>
    </font>
    <font>
      <b/>
      <sz val="16"/>
      <color theme="0"/>
      <name val="Arial"/>
      <family val="2"/>
      <scheme val="minor"/>
    </font>
    <font>
      <b/>
      <sz val="16"/>
      <name val="Arial"/>
      <family val="2"/>
      <scheme val="minor"/>
    </font>
    <font>
      <b/>
      <sz val="13"/>
      <color theme="0"/>
      <name val="Arial"/>
      <family val="2"/>
      <charset val="162"/>
      <scheme val="minor"/>
    </font>
    <font>
      <b/>
      <i/>
      <sz val="11"/>
      <color theme="0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theme="4" tint="0.79998168889431442"/>
      </patternFill>
    </fill>
    <fill>
      <patternFill patternType="solid">
        <fgColor rgb="FFFFC000"/>
        <bgColor theme="4" tint="0.79998168889431442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indexed="64"/>
      </top>
      <bottom style="thin">
        <color theme="8" tint="0.59996337778862885"/>
      </bottom>
      <diagonal/>
    </border>
    <border>
      <left/>
      <right style="thin">
        <color indexed="64"/>
      </right>
      <top style="thin">
        <color indexed="64"/>
      </top>
      <bottom style="thin">
        <color theme="8" tint="0.59996337778862885"/>
      </bottom>
      <diagonal/>
    </border>
    <border>
      <left/>
      <right style="thin">
        <color indexed="64"/>
      </right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theme="8" tint="0.59996337778862885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59996337778862885"/>
      </bottom>
      <diagonal/>
    </border>
    <border>
      <left style="thin">
        <color indexed="64"/>
      </left>
      <right/>
      <top style="thin">
        <color indexed="64"/>
      </top>
      <bottom style="thin">
        <color theme="8" tint="0.59996337778862885"/>
      </bottom>
      <diagonal/>
    </border>
    <border>
      <left style="thin">
        <color indexed="64"/>
      </left>
      <right/>
      <top style="thin">
        <color theme="8" tint="0.59996337778862885"/>
      </top>
      <bottom style="thin">
        <color theme="8" tint="0.59996337778862885"/>
      </bottom>
      <diagonal/>
    </border>
    <border>
      <left style="thin">
        <color indexed="64"/>
      </left>
      <right/>
      <top style="thin">
        <color theme="8" tint="0.59996337778862885"/>
      </top>
      <bottom style="thin">
        <color indexed="64"/>
      </bottom>
      <diagonal/>
    </border>
    <border>
      <left/>
      <right style="thin">
        <color indexed="64"/>
      </right>
      <top style="thin">
        <color theme="8" tint="0.59996337778862885"/>
      </top>
      <bottom style="thin">
        <color indexed="64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F7F0ED"/>
      </left>
      <right style="thin">
        <color rgb="FFF7F0ED"/>
      </right>
      <top style="thin">
        <color rgb="FFF7F0ED"/>
      </top>
      <bottom style="thin">
        <color rgb="FFF7F0ED"/>
      </bottom>
      <diagonal/>
    </border>
    <border>
      <left style="thin">
        <color rgb="FFF7F0ED"/>
      </left>
      <right style="thin">
        <color rgb="FFF7F0ED"/>
      </right>
      <top style="thin">
        <color rgb="FFF7F0ED"/>
      </top>
      <bottom style="thin">
        <color indexed="64"/>
      </bottom>
      <diagonal/>
    </border>
    <border>
      <left style="thin">
        <color rgb="FFF7F0ED"/>
      </left>
      <right style="thin">
        <color auto="1"/>
      </right>
      <top style="thin">
        <color rgb="FFF7F0ED"/>
      </top>
      <bottom style="thin">
        <color indexed="64"/>
      </bottom>
      <diagonal/>
    </border>
    <border>
      <left/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F7F0ED"/>
      </left>
      <right style="thin">
        <color auto="1"/>
      </right>
      <top style="thin">
        <color rgb="FFF7F0ED"/>
      </top>
      <bottom style="thin">
        <color rgb="FFF7F0ED"/>
      </bottom>
      <diagonal/>
    </border>
    <border>
      <left style="thin">
        <color rgb="FFF7F0ED"/>
      </left>
      <right style="thin">
        <color rgb="FFF7F0ED"/>
      </right>
      <top/>
      <bottom style="thin">
        <color rgb="FFF7F0ED"/>
      </bottom>
      <diagonal/>
    </border>
    <border>
      <left style="thin">
        <color rgb="FFF7F0ED"/>
      </left>
      <right style="thin">
        <color auto="1"/>
      </right>
      <top/>
      <bottom style="thin">
        <color rgb="FFF7F0ED"/>
      </bottom>
      <diagonal/>
    </border>
    <border>
      <left/>
      <right style="thin">
        <color rgb="FFA7A7A7"/>
      </right>
      <top/>
      <bottom style="thin">
        <color rgb="FFA7A7A7"/>
      </bottom>
      <diagonal/>
    </border>
    <border>
      <left style="thin">
        <color rgb="FFA7A7A7"/>
      </left>
      <right style="thin">
        <color rgb="FFA7A7A7"/>
      </right>
      <top/>
      <bottom style="thin">
        <color rgb="FFA7A7A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" fillId="0" borderId="0"/>
    <xf numFmtId="0" fontId="6" fillId="0" borderId="0"/>
    <xf numFmtId="0" fontId="4" fillId="0" borderId="0"/>
    <xf numFmtId="9" fontId="9" fillId="0" borderId="0" applyFont="0" applyFill="0" applyBorder="0" applyAlignment="0" applyProtection="0"/>
  </cellStyleXfs>
  <cellXfs count="230">
    <xf numFmtId="0" fontId="0" fillId="0" borderId="0" xfId="0"/>
    <xf numFmtId="0" fontId="9" fillId="2" borderId="0" xfId="0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3" fillId="7" borderId="0" xfId="2" applyFont="1" applyFill="1" applyBorder="1" applyAlignment="1" applyProtection="1">
      <alignment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horizontal="left" vertical="center" indent="2"/>
    </xf>
    <xf numFmtId="0" fontId="23" fillId="2" borderId="0" xfId="0" applyFont="1" applyFill="1" applyAlignment="1">
      <alignment horizontal="right" vertical="center"/>
    </xf>
    <xf numFmtId="49" fontId="11" fillId="5" borderId="0" xfId="0" applyNumberFormat="1" applyFont="1" applyFill="1" applyAlignment="1">
      <alignment horizontal="left" vertical="center" indent="2"/>
    </xf>
    <xf numFmtId="0" fontId="24" fillId="2" borderId="0" xfId="0" applyFont="1" applyFill="1" applyAlignment="1">
      <alignment horizontal="right" vertical="center"/>
    </xf>
    <xf numFmtId="0" fontId="0" fillId="2" borderId="0" xfId="0" applyFill="1"/>
    <xf numFmtId="0" fontId="17" fillId="2" borderId="0" xfId="4" applyFont="1" applyFill="1" applyAlignment="1">
      <alignment vertical="center"/>
    </xf>
    <xf numFmtId="0" fontId="6" fillId="0" borderId="9" xfId="5" applyBorder="1" applyAlignment="1">
      <alignment horizontal="left" wrapText="1" indent="1"/>
    </xf>
    <xf numFmtId="0" fontId="6" fillId="2" borderId="0" xfId="5" applyFill="1"/>
    <xf numFmtId="0" fontId="18" fillId="2" borderId="0" xfId="4" applyFont="1" applyFill="1" applyAlignment="1">
      <alignment vertical="center"/>
    </xf>
    <xf numFmtId="0" fontId="6" fillId="0" borderId="10" xfId="5" applyBorder="1" applyAlignment="1">
      <alignment horizontal="left" indent="1"/>
    </xf>
    <xf numFmtId="0" fontId="6" fillId="0" borderId="10" xfId="5" applyBorder="1" applyAlignment="1">
      <alignment horizontal="left" vertical="center" wrapText="1" indent="1"/>
    </xf>
    <xf numFmtId="0" fontId="6" fillId="0" borderId="10" xfId="5" applyBorder="1" applyAlignment="1">
      <alignment horizontal="left" vertical="top" wrapText="1" indent="2"/>
    </xf>
    <xf numFmtId="0" fontId="19" fillId="2" borderId="0" xfId="4" applyFont="1" applyFill="1" applyAlignment="1">
      <alignment vertical="center"/>
    </xf>
    <xf numFmtId="0" fontId="15" fillId="0" borderId="10" xfId="5" applyFont="1" applyBorder="1" applyAlignment="1">
      <alignment horizontal="left" indent="1"/>
    </xf>
    <xf numFmtId="0" fontId="5" fillId="0" borderId="10" xfId="5" applyFont="1" applyBorder="1" applyAlignment="1">
      <alignment horizontal="left" indent="1"/>
    </xf>
    <xf numFmtId="0" fontId="6" fillId="0" borderId="11" xfId="5" applyBorder="1" applyAlignment="1">
      <alignment horizontal="left" indent="1"/>
    </xf>
    <xf numFmtId="0" fontId="9" fillId="2" borderId="0" xfId="0" applyFont="1" applyFill="1" applyAlignment="1">
      <alignment horizontal="center" vertical="center"/>
    </xf>
    <xf numFmtId="0" fontId="8" fillId="2" borderId="0" xfId="1" applyFill="1" applyAlignment="1">
      <alignment vertical="center"/>
    </xf>
    <xf numFmtId="0" fontId="9" fillId="2" borderId="0" xfId="0" applyFont="1" applyFill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8" borderId="1" xfId="0" applyFill="1" applyBorder="1" applyAlignment="1">
      <alignment vertical="center" shrinkToFit="1"/>
    </xf>
    <xf numFmtId="0" fontId="0" fillId="8" borderId="2" xfId="0" applyFill="1" applyBorder="1" applyAlignment="1">
      <alignment vertical="center" shrinkToFit="1"/>
    </xf>
    <xf numFmtId="0" fontId="0" fillId="8" borderId="4" xfId="0" applyFill="1" applyBorder="1" applyAlignment="1">
      <alignment vertical="center" shrinkToFit="1"/>
    </xf>
    <xf numFmtId="1" fontId="0" fillId="2" borderId="0" xfId="0" applyNumberFormat="1" applyFill="1"/>
    <xf numFmtId="0" fontId="30" fillId="2" borderId="0" xfId="0" applyFont="1" applyFill="1"/>
    <xf numFmtId="9" fontId="0" fillId="2" borderId="0" xfId="0" applyNumberFormat="1" applyFill="1"/>
    <xf numFmtId="2" fontId="0" fillId="2" borderId="0" xfId="0" applyNumberFormat="1" applyFill="1"/>
    <xf numFmtId="0" fontId="0" fillId="2" borderId="0" xfId="0" quotePrefix="1" applyFill="1"/>
    <xf numFmtId="0" fontId="30" fillId="2" borderId="0" xfId="0" applyFont="1" applyFill="1" applyAlignment="1">
      <alignment horizontal="right" vertical="center"/>
    </xf>
    <xf numFmtId="9" fontId="0" fillId="2" borderId="0" xfId="0" applyNumberFormat="1" applyFill="1" applyAlignment="1">
      <alignment horizontal="right" vertical="center"/>
    </xf>
    <xf numFmtId="9" fontId="0" fillId="2" borderId="0" xfId="0" applyNumberFormat="1" applyFill="1" applyAlignment="1">
      <alignment horizontal="left" vertical="center"/>
    </xf>
    <xf numFmtId="9" fontId="30" fillId="8" borderId="7" xfId="0" applyNumberFormat="1" applyFont="1" applyFill="1" applyBorder="1" applyAlignment="1">
      <alignment horizontal="center" vertical="center" shrinkToFit="1"/>
    </xf>
    <xf numFmtId="0" fontId="30" fillId="8" borderId="7" xfId="0" applyFont="1" applyFill="1" applyBorder="1" applyAlignment="1">
      <alignment horizontal="center" vertical="center" shrinkToFit="1"/>
    </xf>
    <xf numFmtId="0" fontId="3" fillId="8" borderId="4" xfId="0" applyFont="1" applyFill="1" applyBorder="1" applyAlignment="1">
      <alignment horizontal="left" vertical="center" shrinkToFit="1"/>
    </xf>
    <xf numFmtId="0" fontId="27" fillId="0" borderId="4" xfId="0" applyFont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indent="2" shrinkToFit="1"/>
    </xf>
    <xf numFmtId="0" fontId="27" fillId="8" borderId="4" xfId="0" applyFont="1" applyFill="1" applyBorder="1" applyAlignment="1">
      <alignment horizontal="left" vertical="center" wrapText="1" indent="2"/>
    </xf>
    <xf numFmtId="0" fontId="28" fillId="8" borderId="4" xfId="0" applyFont="1" applyFill="1" applyBorder="1" applyAlignment="1">
      <alignment horizontal="left" vertical="center" indent="2"/>
    </xf>
    <xf numFmtId="0" fontId="3" fillId="8" borderId="4" xfId="0" applyFont="1" applyFill="1" applyBorder="1" applyAlignment="1">
      <alignment vertical="center" shrinkToFit="1"/>
    </xf>
    <xf numFmtId="0" fontId="3" fillId="8" borderId="4" xfId="0" applyFont="1" applyFill="1" applyBorder="1" applyAlignment="1">
      <alignment horizontal="right" vertical="center" indent="2" shrinkToFit="1"/>
    </xf>
    <xf numFmtId="9" fontId="30" fillId="8" borderId="6" xfId="0" applyNumberFormat="1" applyFont="1" applyFill="1" applyBorder="1" applyAlignment="1">
      <alignment horizontal="center" vertical="center" shrinkToFit="1"/>
    </xf>
    <xf numFmtId="9" fontId="14" fillId="3" borderId="0" xfId="7" applyFont="1" applyFill="1" applyAlignment="1">
      <alignment vertical="center"/>
    </xf>
    <xf numFmtId="9" fontId="25" fillId="3" borderId="0" xfId="7" applyFont="1" applyFill="1" applyAlignment="1">
      <alignment horizontal="center" vertical="center"/>
    </xf>
    <xf numFmtId="9" fontId="23" fillId="4" borderId="0" xfId="7" applyFont="1" applyFill="1" applyAlignment="1">
      <alignment horizontal="right" vertical="center"/>
    </xf>
    <xf numFmtId="9" fontId="11" fillId="5" borderId="0" xfId="7" applyFont="1" applyFill="1" applyAlignment="1">
      <alignment vertical="center"/>
    </xf>
    <xf numFmtId="9" fontId="11" fillId="5" borderId="0" xfId="7" applyFont="1" applyFill="1" applyAlignment="1">
      <alignment horizontal="center" vertical="center"/>
    </xf>
    <xf numFmtId="9" fontId="11" fillId="6" borderId="0" xfId="7" applyFont="1" applyFill="1" applyAlignment="1">
      <alignment horizontal="center" vertical="center"/>
    </xf>
    <xf numFmtId="9" fontId="24" fillId="6" borderId="0" xfId="7" applyFont="1" applyFill="1" applyAlignment="1">
      <alignment horizontal="right" vertical="center"/>
    </xf>
    <xf numFmtId="0" fontId="8" fillId="8" borderId="2" xfId="1" applyFill="1" applyBorder="1" applyAlignment="1">
      <alignment vertical="center"/>
    </xf>
    <xf numFmtId="0" fontId="9" fillId="8" borderId="2" xfId="0" applyFont="1" applyFill="1" applyBorder="1"/>
    <xf numFmtId="0" fontId="9" fillId="8" borderId="3" xfId="0" applyFont="1" applyFill="1" applyBorder="1"/>
    <xf numFmtId="0" fontId="9" fillId="8" borderId="5" xfId="0" applyFont="1" applyFill="1" applyBorder="1"/>
    <xf numFmtId="0" fontId="9" fillId="8" borderId="7" xfId="0" applyFont="1" applyFill="1" applyBorder="1"/>
    <xf numFmtId="0" fontId="9" fillId="8" borderId="8" xfId="0" applyFont="1" applyFill="1" applyBorder="1"/>
    <xf numFmtId="9" fontId="14" fillId="3" borderId="0" xfId="7" applyFont="1" applyFill="1" applyAlignment="1">
      <alignment horizontal="left" vertical="center" indent="8"/>
    </xf>
    <xf numFmtId="9" fontId="11" fillId="5" borderId="0" xfId="7" applyFont="1" applyFill="1" applyAlignment="1">
      <alignment horizontal="left" vertical="center" indent="8"/>
    </xf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7" borderId="0" xfId="0" applyFont="1" applyFill="1"/>
    <xf numFmtId="0" fontId="34" fillId="7" borderId="0" xfId="2" applyFont="1" applyFill="1" applyBorder="1" applyAlignment="1" applyProtection="1">
      <alignment vertical="center"/>
    </xf>
    <xf numFmtId="0" fontId="15" fillId="7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vertical="center"/>
    </xf>
    <xf numFmtId="0" fontId="35" fillId="3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49" fontId="11" fillId="5" borderId="0" xfId="0" applyNumberFormat="1" applyFont="1" applyFill="1" applyAlignment="1">
      <alignment horizontal="left" vertical="center" indent="8"/>
    </xf>
    <xf numFmtId="0" fontId="11" fillId="5" borderId="0" xfId="0" applyFont="1" applyFill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30" fillId="9" borderId="1" xfId="0" applyFont="1" applyFill="1" applyBorder="1" applyProtection="1">
      <protection hidden="1"/>
    </xf>
    <xf numFmtId="0" fontId="30" fillId="9" borderId="2" xfId="0" applyFont="1" applyFill="1" applyBorder="1" applyProtection="1">
      <protection hidden="1"/>
    </xf>
    <xf numFmtId="0" fontId="0" fillId="2" borderId="0" xfId="0" applyFill="1" applyProtection="1">
      <protection hidden="1"/>
    </xf>
    <xf numFmtId="0" fontId="30" fillId="9" borderId="2" xfId="0" applyFont="1" applyFill="1" applyBorder="1" applyAlignment="1" applyProtection="1">
      <alignment horizontal="left" indent="26"/>
      <protection hidden="1"/>
    </xf>
    <xf numFmtId="0" fontId="30" fillId="9" borderId="6" xfId="0" applyFont="1" applyFill="1" applyBorder="1" applyAlignment="1" applyProtection="1">
      <alignment horizontal="center"/>
      <protection hidden="1"/>
    </xf>
    <xf numFmtId="0" fontId="30" fillId="9" borderId="7" xfId="0" applyFont="1" applyFill="1" applyBorder="1" applyAlignment="1" applyProtection="1">
      <alignment horizontal="center"/>
      <protection hidden="1"/>
    </xf>
    <xf numFmtId="0" fontId="30" fillId="9" borderId="1" xfId="0" applyFont="1" applyFill="1" applyBorder="1" applyAlignment="1" applyProtection="1">
      <alignment horizontal="right"/>
      <protection hidden="1"/>
    </xf>
    <xf numFmtId="0" fontId="0" fillId="8" borderId="14" xfId="0" applyFill="1" applyBorder="1" applyProtection="1">
      <protection hidden="1"/>
    </xf>
    <xf numFmtId="0" fontId="30" fillId="9" borderId="4" xfId="0" applyFont="1" applyFill="1" applyBorder="1" applyAlignment="1" applyProtection="1">
      <alignment horizontal="right"/>
      <protection hidden="1"/>
    </xf>
    <xf numFmtId="0" fontId="0" fillId="8" borderId="13" xfId="0" applyFill="1" applyBorder="1" applyProtection="1">
      <protection hidden="1"/>
    </xf>
    <xf numFmtId="0" fontId="0" fillId="8" borderId="13" xfId="0" applyFill="1" applyBorder="1" applyAlignment="1" applyProtection="1">
      <alignment horizontal="right" vertical="center"/>
      <protection hidden="1"/>
    </xf>
    <xf numFmtId="0" fontId="30" fillId="9" borderId="6" xfId="0" applyFont="1" applyFill="1" applyBorder="1" applyAlignment="1" applyProtection="1">
      <alignment horizontal="right"/>
      <protection hidden="1"/>
    </xf>
    <xf numFmtId="0" fontId="0" fillId="8" borderId="17" xfId="0" applyFill="1" applyBorder="1" applyAlignment="1" applyProtection="1">
      <alignment horizontal="right" vertical="center"/>
      <protection hidden="1"/>
    </xf>
    <xf numFmtId="0" fontId="30" fillId="9" borderId="2" xfId="0" applyFont="1" applyFill="1" applyBorder="1" applyAlignment="1" applyProtection="1">
      <alignment horizontal="left" indent="24"/>
      <protection hidden="1"/>
    </xf>
    <xf numFmtId="9" fontId="0" fillId="8" borderId="14" xfId="0" applyNumberFormat="1" applyFill="1" applyBorder="1" applyProtection="1">
      <protection hidden="1"/>
    </xf>
    <xf numFmtId="9" fontId="0" fillId="8" borderId="13" xfId="0" applyNumberFormat="1" applyFill="1" applyBorder="1" applyProtection="1">
      <protection hidden="1"/>
    </xf>
    <xf numFmtId="9" fontId="0" fillId="8" borderId="13" xfId="0" applyNumberFormat="1" applyFill="1" applyBorder="1" applyAlignment="1" applyProtection="1">
      <alignment horizontal="right" vertical="center"/>
      <protection hidden="1"/>
    </xf>
    <xf numFmtId="9" fontId="0" fillId="8" borderId="17" xfId="0" applyNumberFormat="1" applyFill="1" applyBorder="1" applyAlignment="1" applyProtection="1">
      <alignment horizontal="left" vertical="center"/>
      <protection hidden="1"/>
    </xf>
    <xf numFmtId="0" fontId="30" fillId="9" borderId="1" xfId="0" applyFont="1" applyFill="1" applyBorder="1" applyAlignment="1" applyProtection="1">
      <alignment horizontal="left" indent="14"/>
      <protection hidden="1"/>
    </xf>
    <xf numFmtId="1" fontId="0" fillId="2" borderId="0" xfId="0" applyNumberFormat="1" applyFill="1" applyProtection="1">
      <protection hidden="1"/>
    </xf>
    <xf numFmtId="0" fontId="30" fillId="9" borderId="4" xfId="0" applyFont="1" applyFill="1" applyBorder="1" applyAlignment="1" applyProtection="1">
      <alignment horizontal="center"/>
      <protection hidden="1"/>
    </xf>
    <xf numFmtId="0" fontId="30" fillId="9" borderId="0" xfId="0" applyFont="1" applyFill="1" applyAlignment="1" applyProtection="1">
      <alignment horizontal="center"/>
      <protection hidden="1"/>
    </xf>
    <xf numFmtId="0" fontId="30" fillId="9" borderId="1" xfId="0" applyFont="1" applyFill="1" applyBorder="1" applyAlignment="1" applyProtection="1">
      <alignment horizontal="right" vertical="center"/>
      <protection hidden="1"/>
    </xf>
    <xf numFmtId="0" fontId="30" fillId="9" borderId="2" xfId="0" applyFont="1" applyFill="1" applyBorder="1" applyAlignment="1" applyProtection="1">
      <alignment horizontal="right" vertical="center"/>
      <protection hidden="1"/>
    </xf>
    <xf numFmtId="0" fontId="30" fillId="9" borderId="4" xfId="0" applyFont="1" applyFill="1" applyBorder="1" applyAlignment="1" applyProtection="1">
      <alignment horizontal="right" vertical="center"/>
      <protection hidden="1"/>
    </xf>
    <xf numFmtId="0" fontId="30" fillId="9" borderId="6" xfId="0" applyFont="1" applyFill="1" applyBorder="1" applyAlignment="1" applyProtection="1">
      <alignment horizontal="right" vertical="center"/>
      <protection hidden="1"/>
    </xf>
    <xf numFmtId="0" fontId="30" fillId="9" borderId="7" xfId="0" applyFont="1" applyFill="1" applyBorder="1" applyAlignment="1" applyProtection="1">
      <alignment horizontal="right" vertical="center"/>
      <protection hidden="1"/>
    </xf>
    <xf numFmtId="0" fontId="30" fillId="2" borderId="0" xfId="0" applyFont="1" applyFill="1" applyProtection="1">
      <protection hidden="1"/>
    </xf>
    <xf numFmtId="0" fontId="30" fillId="9" borderId="1" xfId="0" applyFont="1" applyFill="1" applyBorder="1" applyAlignment="1" applyProtection="1">
      <alignment horizontal="center"/>
      <protection hidden="1"/>
    </xf>
    <xf numFmtId="0" fontId="30" fillId="9" borderId="2" xfId="0" applyFont="1" applyFill="1" applyBorder="1" applyAlignment="1" applyProtection="1">
      <alignment horizontal="center"/>
      <protection hidden="1"/>
    </xf>
    <xf numFmtId="0" fontId="30" fillId="9" borderId="3" xfId="0" applyFont="1" applyFill="1" applyBorder="1" applyAlignment="1" applyProtection="1">
      <alignment horizontal="center"/>
      <protection hidden="1"/>
    </xf>
    <xf numFmtId="0" fontId="0" fillId="8" borderId="18" xfId="0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8" borderId="12" xfId="0" applyFill="1" applyBorder="1" applyProtection="1">
      <protection hidden="1"/>
    </xf>
    <xf numFmtId="0" fontId="0" fillId="8" borderId="7" xfId="0" applyFill="1" applyBorder="1" applyProtection="1">
      <protection hidden="1"/>
    </xf>
    <xf numFmtId="0" fontId="0" fillId="8" borderId="8" xfId="0" applyFill="1" applyBorder="1" applyProtection="1">
      <protection hidden="1"/>
    </xf>
    <xf numFmtId="0" fontId="30" fillId="9" borderId="9" xfId="0" applyFont="1" applyFill="1" applyBorder="1" applyProtection="1">
      <protection hidden="1"/>
    </xf>
    <xf numFmtId="0" fontId="0" fillId="8" borderId="10" xfId="0" applyFill="1" applyBorder="1" applyProtection="1">
      <protection hidden="1"/>
    </xf>
    <xf numFmtId="0" fontId="0" fillId="8" borderId="11" xfId="0" applyFill="1" applyBorder="1" applyProtection="1">
      <protection hidden="1"/>
    </xf>
    <xf numFmtId="9" fontId="30" fillId="0" borderId="4" xfId="0" applyNumberFormat="1" applyFont="1" applyBorder="1" applyAlignment="1">
      <alignment horizontal="center" vertical="center" shrinkToFit="1"/>
    </xf>
    <xf numFmtId="0" fontId="30" fillId="9" borderId="1" xfId="0" applyFont="1" applyFill="1" applyBorder="1" applyAlignment="1" applyProtection="1">
      <alignment horizontal="left" indent="15"/>
      <protection hidden="1"/>
    </xf>
    <xf numFmtId="0" fontId="30" fillId="9" borderId="1" xfId="0" applyFont="1" applyFill="1" applyBorder="1" applyAlignment="1" applyProtection="1">
      <alignment horizontal="left" indent="12"/>
      <protection hidden="1"/>
    </xf>
    <xf numFmtId="0" fontId="30" fillId="9" borderId="0" xfId="0" applyFont="1" applyFill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horizontal="right" vertical="center"/>
      <protection hidden="1"/>
    </xf>
    <xf numFmtId="165" fontId="0" fillId="2" borderId="0" xfId="0" applyNumberFormat="1" applyFill="1" applyProtection="1">
      <protection hidden="1"/>
    </xf>
    <xf numFmtId="0" fontId="0" fillId="8" borderId="3" xfId="0" applyFill="1" applyBorder="1" applyProtection="1">
      <protection hidden="1"/>
    </xf>
    <xf numFmtId="165" fontId="0" fillId="8" borderId="19" xfId="0" applyNumberFormat="1" applyFill="1" applyBorder="1" applyProtection="1">
      <protection hidden="1"/>
    </xf>
    <xf numFmtId="165" fontId="0" fillId="8" borderId="14" xfId="0" applyNumberFormat="1" applyFill="1" applyBorder="1" applyProtection="1">
      <protection hidden="1"/>
    </xf>
    <xf numFmtId="165" fontId="0" fillId="8" borderId="15" xfId="0" applyNumberFormat="1" applyFill="1" applyBorder="1" applyProtection="1">
      <protection hidden="1"/>
    </xf>
    <xf numFmtId="165" fontId="0" fillId="8" borderId="20" xfId="0" applyNumberFormat="1" applyFill="1" applyBorder="1" applyProtection="1">
      <protection hidden="1"/>
    </xf>
    <xf numFmtId="165" fontId="0" fillId="8" borderId="13" xfId="0" applyNumberFormat="1" applyFill="1" applyBorder="1" applyProtection="1">
      <protection hidden="1"/>
    </xf>
    <xf numFmtId="165" fontId="0" fillId="8" borderId="16" xfId="0" applyNumberFormat="1" applyFill="1" applyBorder="1" applyProtection="1">
      <protection hidden="1"/>
    </xf>
    <xf numFmtId="165" fontId="0" fillId="8" borderId="21" xfId="0" applyNumberFormat="1" applyFill="1" applyBorder="1" applyProtection="1">
      <protection hidden="1"/>
    </xf>
    <xf numFmtId="165" fontId="0" fillId="8" borderId="17" xfId="0" applyNumberFormat="1" applyFill="1" applyBorder="1" applyProtection="1">
      <protection hidden="1"/>
    </xf>
    <xf numFmtId="165" fontId="0" fillId="8" borderId="22" xfId="0" applyNumberFormat="1" applyFill="1" applyBorder="1" applyProtection="1">
      <protection hidden="1"/>
    </xf>
    <xf numFmtId="0" fontId="0" fillId="8" borderId="0" xfId="0" applyFill="1" applyAlignment="1">
      <alignment horizontal="center" vertical="center" shrinkToFit="1"/>
    </xf>
    <xf numFmtId="0" fontId="9" fillId="8" borderId="0" xfId="0" applyFont="1" applyFill="1"/>
    <xf numFmtId="0" fontId="0" fillId="8" borderId="0" xfId="0" applyFill="1" applyAlignment="1">
      <alignment vertical="center" shrinkToFit="1"/>
    </xf>
    <xf numFmtId="9" fontId="26" fillId="8" borderId="0" xfId="0" applyNumberFormat="1" applyFont="1" applyFill="1" applyAlignment="1">
      <alignment vertical="center" shrinkToFit="1"/>
    </xf>
    <xf numFmtId="9" fontId="0" fillId="8" borderId="0" xfId="0" applyNumberFormat="1" applyFill="1" applyAlignment="1">
      <alignment vertical="center" shrinkToFit="1"/>
    </xf>
    <xf numFmtId="9" fontId="30" fillId="0" borderId="0" xfId="0" applyNumberFormat="1" applyFont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9" fillId="0" borderId="0" xfId="0" applyFont="1"/>
    <xf numFmtId="0" fontId="9" fillId="0" borderId="5" xfId="0" applyFont="1" applyBorder="1"/>
    <xf numFmtId="49" fontId="14" fillId="3" borderId="0" xfId="0" applyNumberFormat="1" applyFont="1" applyFill="1" applyAlignment="1">
      <alignment horizontal="left" vertical="center" indent="8"/>
    </xf>
    <xf numFmtId="0" fontId="0" fillId="8" borderId="0" xfId="0" applyFill="1" applyProtection="1">
      <protection hidden="1"/>
    </xf>
    <xf numFmtId="2" fontId="0" fillId="8" borderId="0" xfId="0" applyNumberFormat="1" applyFill="1" applyProtection="1">
      <protection hidden="1"/>
    </xf>
    <xf numFmtId="164" fontId="0" fillId="8" borderId="0" xfId="0" applyNumberFormat="1" applyFill="1" applyProtection="1">
      <protection hidden="1"/>
    </xf>
    <xf numFmtId="9" fontId="0" fillId="8" borderId="0" xfId="0" applyNumberFormat="1" applyFill="1" applyProtection="1">
      <protection hidden="1"/>
    </xf>
    <xf numFmtId="0" fontId="0" fillId="8" borderId="1" xfId="0" applyFill="1" applyBorder="1" applyProtection="1">
      <protection hidden="1"/>
    </xf>
    <xf numFmtId="165" fontId="0" fillId="8" borderId="2" xfId="0" applyNumberFormat="1" applyFill="1" applyBorder="1" applyProtection="1">
      <protection hidden="1"/>
    </xf>
    <xf numFmtId="165" fontId="0" fillId="8" borderId="3" xfId="0" applyNumberFormat="1" applyFill="1" applyBorder="1" applyProtection="1">
      <protection hidden="1"/>
    </xf>
    <xf numFmtId="0" fontId="0" fillId="8" borderId="4" xfId="0" applyFill="1" applyBorder="1" applyProtection="1">
      <protection hidden="1"/>
    </xf>
    <xf numFmtId="2" fontId="0" fillId="8" borderId="5" xfId="0" applyNumberFormat="1" applyFill="1" applyBorder="1" applyProtection="1">
      <protection hidden="1"/>
    </xf>
    <xf numFmtId="0" fontId="0" fillId="8" borderId="4" xfId="0" applyFill="1" applyBorder="1" applyAlignment="1" applyProtection="1">
      <alignment horizontal="left" indent="2"/>
      <protection hidden="1"/>
    </xf>
    <xf numFmtId="164" fontId="0" fillId="8" borderId="5" xfId="0" applyNumberFormat="1" applyFill="1" applyBorder="1" applyProtection="1">
      <protection hidden="1"/>
    </xf>
    <xf numFmtId="10" fontId="0" fillId="8" borderId="5" xfId="0" applyNumberFormat="1" applyFill="1" applyBorder="1" applyProtection="1">
      <protection hidden="1"/>
    </xf>
    <xf numFmtId="0" fontId="0" fillId="8" borderId="6" xfId="0" applyFill="1" applyBorder="1" applyProtection="1">
      <protection hidden="1"/>
    </xf>
    <xf numFmtId="9" fontId="0" fillId="8" borderId="7" xfId="0" applyNumberFormat="1" applyFill="1" applyBorder="1" applyProtection="1">
      <protection hidden="1"/>
    </xf>
    <xf numFmtId="10" fontId="0" fillId="8" borderId="8" xfId="0" applyNumberFormat="1" applyFill="1" applyBorder="1" applyProtection="1">
      <protection hidden="1"/>
    </xf>
    <xf numFmtId="0" fontId="0" fillId="8" borderId="19" xfId="0" applyFill="1" applyBorder="1" applyProtection="1">
      <protection hidden="1"/>
    </xf>
    <xf numFmtId="0" fontId="0" fillId="8" borderId="15" xfId="0" applyFill="1" applyBorder="1" applyProtection="1">
      <protection hidden="1"/>
    </xf>
    <xf numFmtId="0" fontId="0" fillId="8" borderId="20" xfId="0" applyFill="1" applyBorder="1" applyProtection="1">
      <protection hidden="1"/>
    </xf>
    <xf numFmtId="0" fontId="0" fillId="8" borderId="16" xfId="0" applyFill="1" applyBorder="1" applyProtection="1">
      <protection hidden="1"/>
    </xf>
    <xf numFmtId="0" fontId="0" fillId="8" borderId="20" xfId="0" applyFill="1" applyBorder="1" applyAlignment="1" applyProtection="1">
      <alignment horizontal="right" vertical="center"/>
      <protection hidden="1"/>
    </xf>
    <xf numFmtId="0" fontId="0" fillId="8" borderId="16" xfId="0" applyFill="1" applyBorder="1" applyAlignment="1" applyProtection="1">
      <alignment horizontal="right" vertical="center"/>
      <protection hidden="1"/>
    </xf>
    <xf numFmtId="0" fontId="0" fillId="8" borderId="21" xfId="0" applyFill="1" applyBorder="1" applyAlignment="1" applyProtection="1">
      <alignment horizontal="right" vertical="center"/>
      <protection hidden="1"/>
    </xf>
    <xf numFmtId="0" fontId="0" fillId="8" borderId="22" xfId="0" applyFill="1" applyBorder="1" applyAlignment="1" applyProtection="1">
      <alignment horizontal="right" vertical="center"/>
      <protection hidden="1"/>
    </xf>
    <xf numFmtId="9" fontId="0" fillId="8" borderId="19" xfId="0" applyNumberFormat="1" applyFill="1" applyBorder="1" applyProtection="1">
      <protection hidden="1"/>
    </xf>
    <xf numFmtId="9" fontId="0" fillId="8" borderId="15" xfId="0" applyNumberFormat="1" applyFill="1" applyBorder="1" applyProtection="1">
      <protection hidden="1"/>
    </xf>
    <xf numFmtId="9" fontId="0" fillId="8" borderId="20" xfId="0" applyNumberFormat="1" applyFill="1" applyBorder="1" applyProtection="1">
      <protection hidden="1"/>
    </xf>
    <xf numFmtId="9" fontId="0" fillId="8" borderId="16" xfId="0" applyNumberFormat="1" applyFill="1" applyBorder="1" applyProtection="1">
      <protection hidden="1"/>
    </xf>
    <xf numFmtId="9" fontId="0" fillId="8" borderId="20" xfId="0" applyNumberFormat="1" applyFill="1" applyBorder="1" applyAlignment="1" applyProtection="1">
      <alignment horizontal="right" vertical="center"/>
      <protection hidden="1"/>
    </xf>
    <xf numFmtId="9" fontId="0" fillId="8" borderId="16" xfId="0" applyNumberFormat="1" applyFill="1" applyBorder="1" applyAlignment="1" applyProtection="1">
      <alignment horizontal="right" vertical="center"/>
      <protection hidden="1"/>
    </xf>
    <xf numFmtId="9" fontId="0" fillId="8" borderId="21" xfId="0" applyNumberFormat="1" applyFill="1" applyBorder="1" applyAlignment="1" applyProtection="1">
      <alignment horizontal="left" vertical="center"/>
      <protection hidden="1"/>
    </xf>
    <xf numFmtId="9" fontId="0" fillId="8" borderId="22" xfId="0" applyNumberFormat="1" applyFill="1" applyBorder="1" applyAlignment="1" applyProtection="1">
      <alignment horizontal="left" vertical="center"/>
      <protection hidden="1"/>
    </xf>
    <xf numFmtId="0" fontId="31" fillId="13" borderId="1" xfId="1" applyFont="1" applyFill="1" applyBorder="1" applyAlignment="1">
      <alignment horizontal="left" vertical="center" indent="1"/>
    </xf>
    <xf numFmtId="0" fontId="31" fillId="13" borderId="4" xfId="1" applyFont="1" applyFill="1" applyBorder="1" applyAlignment="1">
      <alignment horizontal="left" vertical="center" indent="1"/>
    </xf>
    <xf numFmtId="0" fontId="31" fillId="12" borderId="4" xfId="1" applyFont="1" applyFill="1" applyBorder="1" applyAlignment="1">
      <alignment horizontal="left" vertical="center" indent="1"/>
    </xf>
    <xf numFmtId="0" fontId="31" fillId="12" borderId="4" xfId="1" applyFont="1" applyFill="1" applyBorder="1" applyAlignment="1">
      <alignment horizontal="left" vertical="center" indent="4"/>
    </xf>
    <xf numFmtId="0" fontId="31" fillId="12" borderId="4" xfId="1" applyFont="1" applyFill="1" applyBorder="1" applyAlignment="1">
      <alignment horizontal="right" vertical="center" indent="1"/>
    </xf>
    <xf numFmtId="0" fontId="31" fillId="12" borderId="6" xfId="1" applyFont="1" applyFill="1" applyBorder="1" applyAlignment="1">
      <alignment horizontal="right" vertical="center" indent="1"/>
    </xf>
    <xf numFmtId="0" fontId="40" fillId="2" borderId="0" xfId="0" applyFont="1" applyFill="1"/>
    <xf numFmtId="9" fontId="2" fillId="18" borderId="23" xfId="0" applyNumberFormat="1" applyFont="1" applyFill="1" applyBorder="1" applyAlignment="1">
      <alignment horizontal="center" vertical="center" shrinkToFit="1"/>
    </xf>
    <xf numFmtId="0" fontId="32" fillId="18" borderId="23" xfId="0" applyFont="1" applyFill="1" applyBorder="1" applyAlignment="1">
      <alignment horizontal="center" vertical="center" shrinkToFit="1"/>
    </xf>
    <xf numFmtId="0" fontId="2" fillId="18" borderId="23" xfId="0" applyFont="1" applyFill="1" applyBorder="1" applyAlignment="1">
      <alignment horizontal="center" vertical="center" shrinkToFit="1"/>
    </xf>
    <xf numFmtId="3" fontId="1" fillId="18" borderId="23" xfId="0" applyNumberFormat="1" applyFont="1" applyFill="1" applyBorder="1" applyAlignment="1">
      <alignment horizontal="center" vertical="center" shrinkToFit="1"/>
    </xf>
    <xf numFmtId="9" fontId="2" fillId="8" borderId="24" xfId="0" applyNumberFormat="1" applyFont="1" applyFill="1" applyBorder="1" applyAlignment="1" applyProtection="1">
      <alignment horizontal="center" vertical="center" shrinkToFit="1"/>
      <protection locked="0"/>
    </xf>
    <xf numFmtId="0" fontId="2" fillId="8" borderId="24" xfId="0" applyFont="1" applyFill="1" applyBorder="1" applyAlignment="1" applyProtection="1">
      <alignment horizontal="center" vertical="center" shrinkToFit="1"/>
      <protection locked="0"/>
    </xf>
    <xf numFmtId="3" fontId="1" fillId="8" borderId="24" xfId="0" applyNumberFormat="1" applyFont="1" applyFill="1" applyBorder="1" applyAlignment="1" applyProtection="1">
      <alignment horizontal="center" vertical="center" shrinkToFit="1"/>
      <protection locked="0"/>
    </xf>
    <xf numFmtId="9" fontId="2" fillId="8" borderId="25" xfId="0" applyNumberFormat="1" applyFont="1" applyFill="1" applyBorder="1" applyAlignment="1" applyProtection="1">
      <alignment horizontal="center" vertical="center" shrinkToFit="1"/>
      <protection locked="0"/>
    </xf>
    <xf numFmtId="0" fontId="2" fillId="18" borderId="27" xfId="0" applyFont="1" applyFill="1" applyBorder="1" applyAlignment="1">
      <alignment horizontal="center" vertical="center" shrinkToFit="1"/>
    </xf>
    <xf numFmtId="3" fontId="1" fillId="18" borderId="27" xfId="0" applyNumberFormat="1" applyFont="1" applyFill="1" applyBorder="1" applyAlignment="1">
      <alignment horizontal="center" vertical="center" shrinkToFit="1"/>
    </xf>
    <xf numFmtId="0" fontId="32" fillId="18" borderId="27" xfId="0" applyFont="1" applyFill="1" applyBorder="1" applyAlignment="1">
      <alignment horizontal="center" vertical="center" shrinkToFit="1"/>
    </xf>
    <xf numFmtId="9" fontId="2" fillId="18" borderId="27" xfId="0" applyNumberFormat="1" applyFont="1" applyFill="1" applyBorder="1" applyAlignment="1">
      <alignment horizontal="center" vertical="center" shrinkToFit="1"/>
    </xf>
    <xf numFmtId="0" fontId="2" fillId="8" borderId="28" xfId="0" applyFont="1" applyFill="1" applyBorder="1" applyAlignment="1" applyProtection="1">
      <alignment horizontal="center" vertical="center" shrinkToFit="1"/>
      <protection locked="0"/>
    </xf>
    <xf numFmtId="3" fontId="1" fillId="8" borderId="28" xfId="0" applyNumberFormat="1" applyFont="1" applyFill="1" applyBorder="1" applyAlignment="1" applyProtection="1">
      <alignment horizontal="center" vertical="center" shrinkToFit="1"/>
      <protection locked="0"/>
    </xf>
    <xf numFmtId="9" fontId="2" fillId="8" borderId="28" xfId="0" applyNumberFormat="1" applyFont="1" applyFill="1" applyBorder="1" applyAlignment="1" applyProtection="1">
      <alignment horizontal="center" vertical="center" shrinkToFit="1"/>
      <protection locked="0"/>
    </xf>
    <xf numFmtId="9" fontId="2" fillId="8" borderId="26" xfId="0" applyNumberFormat="1" applyFont="1" applyFill="1" applyBorder="1" applyAlignment="1" applyProtection="1">
      <alignment horizontal="center" vertical="center" shrinkToFit="1"/>
      <protection locked="0"/>
    </xf>
    <xf numFmtId="3" fontId="2" fillId="8" borderId="29" xfId="0" applyNumberFormat="1" applyFont="1" applyFill="1" applyBorder="1" applyAlignment="1" applyProtection="1">
      <alignment horizontal="center" vertical="center" shrinkToFit="1"/>
      <protection locked="0"/>
    </xf>
    <xf numFmtId="3" fontId="2" fillId="8" borderId="30" xfId="0" applyNumberFormat="1" applyFont="1" applyFill="1" applyBorder="1" applyAlignment="1" applyProtection="1">
      <alignment horizontal="center" vertical="center" shrinkToFit="1"/>
      <protection locked="0"/>
    </xf>
    <xf numFmtId="3" fontId="2" fillId="18" borderId="31" xfId="0" applyNumberFormat="1" applyFont="1" applyFill="1" applyBorder="1" applyAlignment="1">
      <alignment horizontal="center" vertical="center" shrinkToFit="1"/>
    </xf>
    <xf numFmtId="3" fontId="2" fillId="18" borderId="32" xfId="0" applyNumberFormat="1" applyFont="1" applyFill="1" applyBorder="1" applyAlignment="1">
      <alignment horizontal="center" vertical="center" shrinkToFit="1"/>
    </xf>
    <xf numFmtId="0" fontId="38" fillId="11" borderId="33" xfId="0" applyFont="1" applyFill="1" applyBorder="1" applyAlignment="1">
      <alignment horizontal="center" vertical="center" shrinkToFit="1"/>
    </xf>
    <xf numFmtId="0" fontId="38" fillId="11" borderId="34" xfId="0" applyFont="1" applyFill="1" applyBorder="1" applyAlignment="1">
      <alignment horizontal="center" vertical="center" shrinkToFit="1"/>
    </xf>
    <xf numFmtId="0" fontId="38" fillId="11" borderId="35" xfId="0" applyFont="1" applyFill="1" applyBorder="1" applyAlignment="1">
      <alignment horizontal="center" vertical="center" shrinkToFit="1"/>
    </xf>
    <xf numFmtId="0" fontId="44" fillId="15" borderId="24" xfId="0" applyFont="1" applyFill="1" applyBorder="1" applyAlignment="1" applyProtection="1">
      <alignment horizontal="center" vertical="center" shrinkToFit="1"/>
      <protection hidden="1"/>
    </xf>
    <xf numFmtId="0" fontId="44" fillId="15" borderId="28" xfId="0" applyFont="1" applyFill="1" applyBorder="1" applyAlignment="1" applyProtection="1">
      <alignment horizontal="center" vertical="center" shrinkToFit="1"/>
      <protection hidden="1"/>
    </xf>
    <xf numFmtId="0" fontId="37" fillId="14" borderId="4" xfId="0" applyFont="1" applyFill="1" applyBorder="1" applyAlignment="1" applyProtection="1">
      <alignment horizontal="center" vertical="center" shrinkToFit="1"/>
      <protection hidden="1"/>
    </xf>
    <xf numFmtId="0" fontId="37" fillId="14" borderId="0" xfId="0" applyFont="1" applyFill="1" applyAlignment="1" applyProtection="1">
      <alignment horizontal="center" vertical="center" shrinkToFit="1"/>
      <protection hidden="1"/>
    </xf>
    <xf numFmtId="0" fontId="37" fillId="15" borderId="0" xfId="0" applyFont="1" applyFill="1" applyAlignment="1" applyProtection="1">
      <alignment horizontal="center" vertical="center" shrinkToFit="1"/>
      <protection hidden="1"/>
    </xf>
    <xf numFmtId="0" fontId="41" fillId="16" borderId="0" xfId="0" applyFont="1" applyFill="1" applyAlignment="1" applyProtection="1">
      <alignment horizontal="center" vertical="center" shrinkToFit="1"/>
      <protection hidden="1"/>
    </xf>
    <xf numFmtId="0" fontId="42" fillId="11" borderId="0" xfId="0" applyFont="1" applyFill="1" applyAlignment="1" applyProtection="1">
      <alignment horizontal="center" vertical="center" shrinkToFit="1"/>
      <protection hidden="1"/>
    </xf>
    <xf numFmtId="0" fontId="33" fillId="17" borderId="4" xfId="0" applyFont="1" applyFill="1" applyBorder="1" applyAlignment="1">
      <alignment horizontal="center" vertical="center"/>
    </xf>
    <xf numFmtId="0" fontId="33" fillId="17" borderId="0" xfId="0" applyFont="1" applyFill="1" applyAlignment="1">
      <alignment horizontal="center" vertical="center"/>
    </xf>
    <xf numFmtId="0" fontId="33" fillId="17" borderId="5" xfId="0" applyFont="1" applyFill="1" applyBorder="1" applyAlignment="1">
      <alignment horizontal="center" vertical="center"/>
    </xf>
    <xf numFmtId="0" fontId="42" fillId="10" borderId="0" xfId="0" applyFont="1" applyFill="1" applyAlignment="1" applyProtection="1">
      <alignment horizontal="center" vertical="center" shrinkToFit="1"/>
      <protection hidden="1"/>
    </xf>
    <xf numFmtId="0" fontId="42" fillId="10" borderId="5" xfId="0" applyFont="1" applyFill="1" applyBorder="1" applyAlignment="1" applyProtection="1">
      <alignment horizontal="center" vertical="center" shrinkToFit="1"/>
      <protection hidden="1"/>
    </xf>
    <xf numFmtId="0" fontId="38" fillId="10" borderId="0" xfId="0" applyFont="1" applyFill="1" applyAlignment="1" applyProtection="1">
      <alignment horizontal="center" vertical="center"/>
      <protection hidden="1"/>
    </xf>
    <xf numFmtId="0" fontId="38" fillId="10" borderId="5" xfId="0" applyFont="1" applyFill="1" applyBorder="1" applyAlignment="1" applyProtection="1">
      <alignment horizontal="center" vertical="center"/>
      <protection hidden="1"/>
    </xf>
    <xf numFmtId="0" fontId="30" fillId="14" borderId="4" xfId="0" applyFont="1" applyFill="1" applyBorder="1" applyAlignment="1" applyProtection="1">
      <alignment horizontal="center" vertical="center"/>
      <protection hidden="1"/>
    </xf>
    <xf numFmtId="0" fontId="30" fillId="14" borderId="0" xfId="0" applyFont="1" applyFill="1" applyAlignment="1" applyProtection="1">
      <alignment horizontal="center" vertical="center"/>
      <protection hidden="1"/>
    </xf>
    <xf numFmtId="0" fontId="30" fillId="15" borderId="0" xfId="0" applyFont="1" applyFill="1" applyAlignment="1" applyProtection="1">
      <alignment horizontal="center" vertical="center"/>
      <protection hidden="1"/>
    </xf>
    <xf numFmtId="0" fontId="43" fillId="16" borderId="0" xfId="0" applyFont="1" applyFill="1" applyAlignment="1" applyProtection="1">
      <alignment horizontal="center" vertical="center"/>
      <protection hidden="1"/>
    </xf>
    <xf numFmtId="0" fontId="38" fillId="11" borderId="0" xfId="0" applyFont="1" applyFill="1" applyAlignment="1" applyProtection="1">
      <alignment horizontal="center" vertical="center"/>
      <protection hidden="1"/>
    </xf>
    <xf numFmtId="0" fontId="36" fillId="14" borderId="4" xfId="0" applyFont="1" applyFill="1" applyBorder="1" applyAlignment="1" applyProtection="1">
      <alignment horizontal="center"/>
      <protection hidden="1"/>
    </xf>
    <xf numFmtId="0" fontId="36" fillId="14" borderId="0" xfId="0" applyFont="1" applyFill="1" applyAlignment="1" applyProtection="1">
      <alignment horizontal="center"/>
      <protection hidden="1"/>
    </xf>
    <xf numFmtId="0" fontId="36" fillId="15" borderId="0" xfId="0" applyFont="1" applyFill="1" applyAlignment="1" applyProtection="1">
      <alignment horizontal="center"/>
      <protection hidden="1"/>
    </xf>
    <xf numFmtId="0" fontId="36" fillId="16" borderId="0" xfId="0" applyFont="1" applyFill="1" applyAlignment="1" applyProtection="1">
      <alignment horizontal="center"/>
      <protection hidden="1"/>
    </xf>
    <xf numFmtId="0" fontId="39" fillId="11" borderId="0" xfId="0" applyFont="1" applyFill="1" applyAlignment="1" applyProtection="1">
      <alignment horizontal="center"/>
      <protection hidden="1"/>
    </xf>
    <xf numFmtId="0" fontId="39" fillId="10" borderId="0" xfId="0" applyFont="1" applyFill="1" applyAlignment="1" applyProtection="1">
      <alignment horizontal="center"/>
      <protection hidden="1"/>
    </xf>
    <xf numFmtId="0" fontId="39" fillId="10" borderId="5" xfId="0" applyFont="1" applyFill="1" applyBorder="1" applyAlignment="1" applyProtection="1">
      <alignment horizontal="center"/>
      <protection hidden="1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  <cellStyle name="Percent" xfId="7" builtinId="5"/>
  </cellStyles>
  <dxfs count="12">
    <dxf>
      <font>
        <b/>
        <i val="0"/>
        <color rgb="FFC00000"/>
      </font>
      <fill>
        <patternFill patternType="none">
          <fgColor indexed="64"/>
          <bgColor auto="1"/>
        </patternFill>
      </fill>
    </dxf>
    <dxf>
      <fill>
        <patternFill>
          <bgColor rgb="FFFF6969"/>
        </patternFill>
      </fill>
    </dxf>
    <dxf>
      <fill>
        <patternFill>
          <bgColor rgb="FFFFFFC1"/>
        </patternFill>
      </fill>
    </dxf>
    <dxf>
      <fill>
        <patternFill>
          <bgColor rgb="FFAED395"/>
        </patternFill>
      </fill>
    </dxf>
    <dxf>
      <font>
        <color rgb="FF00BC55"/>
      </font>
      <fill>
        <patternFill patternType="solid">
          <bgColor rgb="FF4A4E69"/>
        </patternFill>
      </fill>
    </dxf>
    <dxf>
      <font>
        <color rgb="FFDB6413"/>
      </font>
      <fill>
        <patternFill patternType="solid">
          <bgColor rgb="FF4A4E69"/>
        </patternFill>
      </fill>
    </dxf>
    <dxf>
      <font>
        <color rgb="FFE6E100"/>
      </font>
      <fill>
        <patternFill patternType="solid">
          <bgColor rgb="FF4A4E69"/>
        </patternFill>
      </fill>
    </dxf>
    <dxf>
      <font>
        <color rgb="FFC00000"/>
      </font>
    </dxf>
    <dxf>
      <font>
        <color rgb="FFE6E100"/>
      </font>
      <fill>
        <patternFill patternType="solid">
          <bgColor rgb="FF22223B"/>
        </patternFill>
      </fill>
    </dxf>
    <dxf>
      <font>
        <color rgb="FFDB6413"/>
      </font>
      <fill>
        <patternFill patternType="solid">
          <bgColor rgb="FF22223B"/>
        </patternFill>
      </fill>
    </dxf>
    <dxf>
      <font>
        <color rgb="FF00BC55"/>
      </font>
      <fill>
        <patternFill patternType="solid">
          <bgColor rgb="FF22223B"/>
        </patternFill>
      </fill>
    </dxf>
    <dxf>
      <font>
        <color rgb="FFC00000"/>
      </font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4A4E69"/>
      <color rgb="FFF7F0ED"/>
      <color rgb="FFFAF6F4"/>
      <color rgb="FFA7A7A7"/>
      <color rgb="FFCCCCCC"/>
      <color rgb="FFA64C0E"/>
      <color rgb="FFB85410"/>
      <color rgb="FFCC5D12"/>
      <color rgb="FFDB6413"/>
      <color rgb="FFEA6B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132139050304298"/>
          <c:y val="7.6996096673708075E-2"/>
          <c:w val="0.67558138202157048"/>
          <c:h val="0.64461751733049755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323E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7D9-49D8-A4C7-8BB8373BEE36}"/>
              </c:ext>
            </c:extLst>
          </c:dPt>
          <c:dPt>
            <c:idx val="1"/>
            <c:bubble3D val="0"/>
            <c:spPr>
              <a:solidFill>
                <a:srgbClr val="3F4E63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7D9-49D8-A4C7-8BB8373BEE36}"/>
              </c:ext>
            </c:extLst>
          </c:dPt>
          <c:dPt>
            <c:idx val="2"/>
            <c:bubble3D val="0"/>
            <c:spPr>
              <a:solidFill>
                <a:srgbClr val="775149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7D9-49D8-A4C7-8BB8373BEE36}"/>
              </c:ext>
            </c:extLst>
          </c:dPt>
          <c:dPt>
            <c:idx val="3"/>
            <c:bubble3D val="0"/>
            <c:spPr>
              <a:solidFill>
                <a:srgbClr val="B1898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7D9-49D8-A4C7-8BB8373BEE36}"/>
              </c:ext>
            </c:extLst>
          </c:dPt>
          <c:dPt>
            <c:idx val="4"/>
            <c:bubble3D val="0"/>
            <c:spPr>
              <a:solidFill>
                <a:srgbClr val="CAA69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7D9-49D8-A4C7-8BB8373BEE36}"/>
              </c:ext>
            </c:extLst>
          </c:dPt>
          <c:dPt>
            <c:idx val="5"/>
            <c:bubble3D val="0"/>
            <c:spPr>
              <a:solidFill>
                <a:srgbClr val="998B9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7D9-49D8-A4C7-8BB8373BEE3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Calc!$Q$7:$Q$12</c:f>
              <c:numCache>
                <c:formatCode>0%</c:formatCode>
                <c:ptCount val="6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76-48B9-98E6-4551F02E3BE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749859470629691"/>
          <c:w val="0.99346399881832947"/>
          <c:h val="0.179168057378852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spPr>
            <a:ln>
              <a:noFill/>
            </a:ln>
          </c:spPr>
          <c:explosion val="1"/>
          <c:dPt>
            <c:idx val="0"/>
            <c:bubble3D val="0"/>
            <c:spPr>
              <a:solidFill>
                <a:srgbClr val="323E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A59-42C5-A253-59480DEA9060}"/>
              </c:ext>
            </c:extLst>
          </c:dPt>
          <c:dPt>
            <c:idx val="1"/>
            <c:bubble3D val="0"/>
            <c:spPr>
              <a:solidFill>
                <a:srgbClr val="3F4E63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A59-42C5-A253-59480DEA9060}"/>
              </c:ext>
            </c:extLst>
          </c:dPt>
          <c:dPt>
            <c:idx val="2"/>
            <c:bubble3D val="0"/>
            <c:spPr>
              <a:solidFill>
                <a:srgbClr val="775149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A59-42C5-A253-59480DEA9060}"/>
              </c:ext>
            </c:extLst>
          </c:dPt>
          <c:dPt>
            <c:idx val="3"/>
            <c:bubble3D val="0"/>
            <c:spPr>
              <a:solidFill>
                <a:srgbClr val="B1898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A59-42C5-A253-59480DEA9060}"/>
              </c:ext>
            </c:extLst>
          </c:dPt>
          <c:dPt>
            <c:idx val="4"/>
            <c:bubble3D val="0"/>
            <c:spPr>
              <a:solidFill>
                <a:srgbClr val="CAA69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A59-42C5-A253-59480DEA9060}"/>
              </c:ext>
            </c:extLst>
          </c:dPt>
          <c:dPt>
            <c:idx val="5"/>
            <c:bubble3D val="0"/>
            <c:spPr>
              <a:solidFill>
                <a:srgbClr val="998B9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A59-42C5-A253-59480DEA906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Calc!$R$7:$R$12</c:f>
              <c:numCache>
                <c:formatCode>0%</c:formatCode>
                <c:ptCount val="6"/>
                <c:pt idx="0">
                  <c:v>0.2</c:v>
                </c:pt>
                <c:pt idx="1">
                  <c:v>0.3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329-4FF8-9F97-0A2E22264C5E}"/>
            </c:ext>
          </c:extLst>
        </c:ser>
        <c:ser>
          <c:idx val="0"/>
          <c:order val="1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29-4FF8-9F97-0A2E22264C5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29-4FF8-9F97-0A2E22264C5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29-4FF8-9F97-0A2E22264C5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29-4FF8-9F97-0A2E22264C5E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29-4FF8-9F97-0A2E22264C5E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29-4FF8-9F97-0A2E22264C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Calc!$R$7:$R$12</c:f>
              <c:numCache>
                <c:formatCode>0%</c:formatCode>
                <c:ptCount val="6"/>
                <c:pt idx="0">
                  <c:v>0.2</c:v>
                </c:pt>
                <c:pt idx="1">
                  <c:v>0.3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329-4FF8-9F97-0A2E22264C5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186056288418365E-3"/>
          <c:y val="0.78749868766404196"/>
          <c:w val="0.99073434002567884"/>
          <c:h val="0.17916797900262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23E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87A-47CB-BE5C-C45D83FBB4B6}"/>
              </c:ext>
            </c:extLst>
          </c:dPt>
          <c:dPt>
            <c:idx val="1"/>
            <c:bubble3D val="0"/>
            <c:spPr>
              <a:solidFill>
                <a:srgbClr val="3F4E63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87A-47CB-BE5C-C45D83FBB4B6}"/>
              </c:ext>
            </c:extLst>
          </c:dPt>
          <c:dPt>
            <c:idx val="2"/>
            <c:bubble3D val="0"/>
            <c:spPr>
              <a:solidFill>
                <a:srgbClr val="775149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87A-47CB-BE5C-C45D83FBB4B6}"/>
              </c:ext>
            </c:extLst>
          </c:dPt>
          <c:dPt>
            <c:idx val="3"/>
            <c:bubble3D val="0"/>
            <c:spPr>
              <a:solidFill>
                <a:srgbClr val="B1898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87A-47CB-BE5C-C45D83FBB4B6}"/>
              </c:ext>
            </c:extLst>
          </c:dPt>
          <c:dPt>
            <c:idx val="4"/>
            <c:bubble3D val="0"/>
            <c:spPr>
              <a:solidFill>
                <a:srgbClr val="CAA69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87A-47CB-BE5C-C45D83FBB4B6}"/>
              </c:ext>
            </c:extLst>
          </c:dPt>
          <c:dPt>
            <c:idx val="5"/>
            <c:bubble3D val="0"/>
            <c:spPr>
              <a:solidFill>
                <a:srgbClr val="998B9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E87A-47CB-BE5C-C45D83FBB4B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Calc!$S$7:$S$12</c:f>
              <c:numCache>
                <c:formatCode>0%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8DF0-4643-806B-A6D5710F3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749868766404196"/>
          <c:w val="0.9965063457976846"/>
          <c:h val="0.17916797900262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23E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A20-458D-8344-8376A15E00FC}"/>
              </c:ext>
            </c:extLst>
          </c:dPt>
          <c:dPt>
            <c:idx val="1"/>
            <c:bubble3D val="0"/>
            <c:spPr>
              <a:solidFill>
                <a:srgbClr val="3F4E63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A20-458D-8344-8376A15E00FC}"/>
              </c:ext>
            </c:extLst>
          </c:dPt>
          <c:dPt>
            <c:idx val="2"/>
            <c:bubble3D val="0"/>
            <c:spPr>
              <a:solidFill>
                <a:srgbClr val="775149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A20-458D-8344-8376A15E00FC}"/>
              </c:ext>
            </c:extLst>
          </c:dPt>
          <c:dPt>
            <c:idx val="3"/>
            <c:bubble3D val="0"/>
            <c:spPr>
              <a:solidFill>
                <a:srgbClr val="B1898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A20-458D-8344-8376A15E00FC}"/>
              </c:ext>
            </c:extLst>
          </c:dPt>
          <c:dPt>
            <c:idx val="4"/>
            <c:bubble3D val="0"/>
            <c:spPr>
              <a:solidFill>
                <a:srgbClr val="CAA69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A20-458D-8344-8376A15E00FC}"/>
              </c:ext>
            </c:extLst>
          </c:dPt>
          <c:dPt>
            <c:idx val="5"/>
            <c:bubble3D val="0"/>
            <c:spPr>
              <a:solidFill>
                <a:srgbClr val="998B9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A20-458D-8344-8376A15E00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Calc!$T$7:$T$12</c:f>
              <c:numCache>
                <c:formatCode>0%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A2C2-424C-BA71-E9C4145F46C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465998568360641E-3"/>
          <c:y val="0.78749868766404196"/>
          <c:w val="0.9965063457976846"/>
          <c:h val="0.17916797900262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Market Size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6715239829993929E-2"/>
          <c:y val="0.21503657798929479"/>
          <c:w val="0.94656952034001218"/>
          <c:h val="0.60408532201184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23E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F30-4C7D-8946-AD48C8DE89FD}"/>
              </c:ext>
            </c:extLst>
          </c:dPt>
          <c:dPt>
            <c:idx val="1"/>
            <c:invertIfNegative val="0"/>
            <c:bubble3D val="0"/>
            <c:spPr>
              <a:solidFill>
                <a:srgbClr val="696E9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F30-4C7D-8946-AD48C8DE89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[0]!MarketSizeChartLabel</c:f>
              <c:strCache>
                <c:ptCount val="2"/>
                <c:pt idx="0">
                  <c:v>Market 1 </c:v>
                </c:pt>
                <c:pt idx="1">
                  <c:v>Market 2</c:v>
                </c:pt>
              </c:strCache>
            </c:strRef>
          </c:cat>
          <c:val>
            <c:numRef>
              <c:f>[0]!MarketSizeChartData</c:f>
              <c:numCache>
                <c:formatCode>#.##,,\ "M"</c:formatCode>
                <c:ptCount val="2"/>
                <c:pt idx="0">
                  <c:v>11200000</c:v>
                </c:pt>
                <c:pt idx="1">
                  <c:v>35000000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30-4C7D-8946-AD48C8DE89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34886992"/>
        <c:axId val="2134889872"/>
      </c:barChart>
      <c:catAx>
        <c:axId val="213488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4889872"/>
        <c:crosses val="autoZero"/>
        <c:auto val="1"/>
        <c:lblAlgn val="ctr"/>
        <c:lblOffset val="100"/>
        <c:noMultiLvlLbl val="0"/>
      </c:catAx>
      <c:valAx>
        <c:axId val="2134889872"/>
        <c:scaling>
          <c:orientation val="minMax"/>
        </c:scaling>
        <c:delete val="1"/>
        <c:axPos val="l"/>
        <c:numFmt formatCode="#.##,,\ &quot;M&quot;" sourceLinked="0"/>
        <c:majorTickMark val="none"/>
        <c:minorTickMark val="none"/>
        <c:tickLblPos val="nextTo"/>
        <c:crossAx val="213488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Market Size</a:t>
            </a:r>
            <a:r>
              <a:rPr lang="en-US"/>
              <a:t> Over Year</a:t>
            </a:r>
            <a:r>
              <a:rPr lang="tr-TR"/>
              <a:t>s</a:t>
            </a:r>
            <a:endParaRPr lang="en-US"/>
          </a:p>
        </c:rich>
      </c:tx>
      <c:layout>
        <c:manualLayout>
          <c:xMode val="edge"/>
          <c:yMode val="edge"/>
          <c:x val="0.36819340701678338"/>
          <c:y val="3.74470168840835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84832285872523"/>
          <c:y val="0.14027539468014261"/>
          <c:w val="0.86736940451250932"/>
          <c:h val="0.61303012496572251"/>
        </c:manualLayout>
      </c:layout>
      <c:lineChart>
        <c:grouping val="standard"/>
        <c:varyColors val="0"/>
        <c:ser>
          <c:idx val="0"/>
          <c:order val="0"/>
          <c:tx>
            <c:strRef>
              <c:f>Calc!$X$7</c:f>
              <c:strCache>
                <c:ptCount val="1"/>
                <c:pt idx="0">
                  <c:v>Market 1 </c:v>
                </c:pt>
              </c:strCache>
            </c:strRef>
          </c:tx>
          <c:spPr>
            <a:ln w="28575" cap="rnd">
              <a:solidFill>
                <a:srgbClr val="203764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2222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E44B-425C-8166-BBFECD2073CB}"/>
              </c:ext>
            </c:extLst>
          </c:dPt>
          <c:cat>
            <c:strRef>
              <c:f>Calc!$Y$6:$AC$6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Calc!$Y$7:$AC$7</c:f>
              <c:numCache>
                <c:formatCode>#.##,,\ "M"</c:formatCode>
                <c:ptCount val="5"/>
                <c:pt idx="0">
                  <c:v>11200000</c:v>
                </c:pt>
                <c:pt idx="1">
                  <c:v>12320000</c:v>
                </c:pt>
                <c:pt idx="2">
                  <c:v>13552000</c:v>
                </c:pt>
                <c:pt idx="3">
                  <c:v>14907200</c:v>
                </c:pt>
                <c:pt idx="4">
                  <c:v>16397920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1B3-4C48-BD7E-7435655114C8}"/>
            </c:ext>
          </c:extLst>
        </c:ser>
        <c:ser>
          <c:idx val="1"/>
          <c:order val="1"/>
          <c:tx>
            <c:strRef>
              <c:f>Calc!$X$8</c:f>
              <c:strCache>
                <c:ptCount val="1"/>
                <c:pt idx="0">
                  <c:v>Market 2</c:v>
                </c:pt>
              </c:strCache>
            </c:strRef>
          </c:tx>
          <c:spPr>
            <a:ln w="28575" cap="rnd">
              <a:solidFill>
                <a:srgbClr val="62678C"/>
              </a:solidFill>
              <a:round/>
            </a:ln>
            <a:effectLst/>
          </c:spPr>
          <c:marker>
            <c:symbol val="none"/>
          </c:marker>
          <c:cat>
            <c:strRef>
              <c:f>Calc!$Y$6:$AC$6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Calc!$Y$8:$AC$8</c:f>
              <c:numCache>
                <c:formatCode>#.##,,\ "M"</c:formatCode>
                <c:ptCount val="5"/>
                <c:pt idx="0">
                  <c:v>35000000</c:v>
                </c:pt>
                <c:pt idx="1">
                  <c:v>36750000</c:v>
                </c:pt>
                <c:pt idx="2">
                  <c:v>38587500</c:v>
                </c:pt>
                <c:pt idx="3">
                  <c:v>40516875</c:v>
                </c:pt>
                <c:pt idx="4">
                  <c:v>42542718.75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1B3-4C48-BD7E-743565511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3514336"/>
        <c:axId val="373513856"/>
      </c:lineChart>
      <c:catAx>
        <c:axId val="37351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513856"/>
        <c:crosses val="autoZero"/>
        <c:auto val="1"/>
        <c:lblAlgn val="ctr"/>
        <c:lblOffset val="100"/>
        <c:noMultiLvlLbl val="0"/>
      </c:catAx>
      <c:valAx>
        <c:axId val="373513856"/>
        <c:scaling>
          <c:orientation val="minMax"/>
        </c:scaling>
        <c:delete val="0"/>
        <c:axPos val="l"/>
        <c:numFmt formatCode="#,,\ 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51433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6188380958427694E-2"/>
          <c:y val="0.84958106541408673"/>
          <c:w val="0.90010433905910492"/>
          <c:h val="0.125527304647856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solidFill>
                <a:srgbClr val="323E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7D0-4C25-81C4-C8135F6AA6BC}"/>
              </c:ext>
            </c:extLst>
          </c:dPt>
          <c:dPt>
            <c:idx val="1"/>
            <c:bubble3D val="0"/>
            <c:spPr>
              <a:solidFill>
                <a:srgbClr val="3F4E63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7D0-4C25-81C4-C8135F6AA6BC}"/>
              </c:ext>
            </c:extLst>
          </c:dPt>
          <c:dPt>
            <c:idx val="2"/>
            <c:bubble3D val="0"/>
            <c:spPr>
              <a:solidFill>
                <a:srgbClr val="775149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7D0-4C25-81C4-C8135F6AA6BC}"/>
              </c:ext>
            </c:extLst>
          </c:dPt>
          <c:dPt>
            <c:idx val="3"/>
            <c:bubble3D val="0"/>
            <c:spPr>
              <a:solidFill>
                <a:srgbClr val="B1898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7D0-4C25-81C4-C8135F6AA6BC}"/>
              </c:ext>
            </c:extLst>
          </c:dPt>
          <c:dPt>
            <c:idx val="4"/>
            <c:bubble3D val="0"/>
            <c:spPr>
              <a:solidFill>
                <a:srgbClr val="CAA69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7D0-4C25-81C4-C8135F6AA6BC}"/>
              </c:ext>
            </c:extLst>
          </c:dPt>
          <c:dPt>
            <c:idx val="5"/>
            <c:bubble3D val="0"/>
            <c:spPr>
              <a:solidFill>
                <a:srgbClr val="998B9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7D0-4C25-81C4-C8135F6AA6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Calc!$U$7:$U$12</c:f>
              <c:numCache>
                <c:formatCode>0%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F-B8D6-49CC-BA28-C99362917534}"/>
            </c:ext>
          </c:extLst>
        </c:ser>
        <c:ser>
          <c:idx val="0"/>
          <c:order val="1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D6-49CC-BA28-C9936291753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D6-49CC-BA28-C9936291753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D6-49CC-BA28-C9936291753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D6-49CC-BA28-C9936291753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D6-49CC-BA28-C99362917534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D6-49CC-BA28-C993629175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Calc!$P$7:$P$12</c:f>
              <c:strCache>
                <c:ptCount val="6"/>
                <c:pt idx="0">
                  <c:v>18-24</c:v>
                </c:pt>
                <c:pt idx="1">
                  <c:v>25-34</c:v>
                </c:pt>
                <c:pt idx="2">
                  <c:v>35-44</c:v>
                </c:pt>
                <c:pt idx="3">
                  <c:v>45-54</c:v>
                </c:pt>
                <c:pt idx="4">
                  <c:v>54-65</c:v>
                </c:pt>
                <c:pt idx="5">
                  <c:v>65+</c:v>
                </c:pt>
              </c:strCache>
            </c:strRef>
          </c:cat>
          <c:val>
            <c:numRef>
              <c:f>Calc!$U$7:$U$12</c:f>
              <c:numCache>
                <c:formatCode>0%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E-B8D6-49CC-BA28-C9936291753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36033631389471E-3"/>
          <c:y val="0.78749868766404196"/>
          <c:w val="0.99799279327372215"/>
          <c:h val="0.17916797900262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12" Type="http://schemas.openxmlformats.org/officeDocument/2006/relationships/chart" Target="../charts/chart7.xml"/><Relationship Id="rId17" Type="http://schemas.microsoft.com/office/2007/relationships/hdphoto" Target="../media/hdphoto1.wdp"/><Relationship Id="rId2" Type="http://schemas.openxmlformats.org/officeDocument/2006/relationships/image" Target="../media/image1.png"/><Relationship Id="rId16" Type="http://schemas.openxmlformats.org/officeDocument/2006/relationships/image" Target="../media/image4.png"/><Relationship Id="rId6" Type="http://schemas.openxmlformats.org/officeDocument/2006/relationships/chart" Target="../charts/chart4.xml"/><Relationship Id="rId11" Type="http://schemas.openxmlformats.org/officeDocument/2006/relationships/hyperlink" Target="#Data_Input!A7"/><Relationship Id="rId5" Type="http://schemas.openxmlformats.org/officeDocument/2006/relationships/chart" Target="../charts/chart3.xml"/><Relationship Id="rId10" Type="http://schemas.openxmlformats.org/officeDocument/2006/relationships/image" Target="../media/image2.png"/><Relationship Id="rId4" Type="http://schemas.openxmlformats.org/officeDocument/2006/relationships/chart" Target="../charts/chart2.xml"/><Relationship Id="rId14" Type="http://schemas.openxmlformats.org/officeDocument/2006/relationships/image" Target="../media/image3.png"/><Relationship Id="rId18" Type="http://schemas.openxmlformats.org/officeDocument/2006/relationships/image" Target="../media/image6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2.png"/><Relationship Id="rId6" Type="http://schemas.openxmlformats.org/officeDocument/2006/relationships/image" Target="../media/image5.png"/><Relationship Id="rId5" Type="http://schemas.openxmlformats.org/officeDocument/2006/relationships/hyperlink" Target="#Dashboard!A5"/><Relationship Id="rId4" Type="http://schemas.openxmlformats.org/officeDocument/2006/relationships/image" Target="../media/image1.png"/><Relationship Id="rId9" Type="http://schemas.openxmlformats.org/officeDocument/2006/relationships/image" Target="../media/image7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57150</xdr:rowOff>
    </xdr:from>
    <xdr:to>
      <xdr:col>1</xdr:col>
      <xdr:colOff>610262</xdr:colOff>
      <xdr:row>2</xdr:row>
      <xdr:rowOff>242621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553BF76-3F8F-448F-A4F9-06F727828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" y="142875"/>
          <a:ext cx="429287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171450</xdr:colOff>
      <xdr:row>21</xdr:row>
      <xdr:rowOff>95249</xdr:rowOff>
    </xdr:from>
    <xdr:to>
      <xdr:col>3</xdr:col>
      <xdr:colOff>542925</xdr:colOff>
      <xdr:row>30</xdr:row>
      <xdr:rowOff>110661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314CE9CE-3938-245E-9CF4-C467642AB925}"/>
            </a:ext>
          </a:extLst>
        </xdr:cNvPr>
        <xdr:cNvSpPr/>
      </xdr:nvSpPr>
      <xdr:spPr>
        <a:xfrm>
          <a:off x="419100" y="4400549"/>
          <a:ext cx="1838325" cy="1834687"/>
        </a:xfrm>
        <a:prstGeom prst="ellipse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TAM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254646</xdr:colOff>
      <xdr:row>24</xdr:row>
      <xdr:rowOff>104775</xdr:rowOff>
    </xdr:from>
    <xdr:to>
      <xdr:col>3</xdr:col>
      <xdr:colOff>480766</xdr:colOff>
      <xdr:row>30</xdr:row>
      <xdr:rowOff>88186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F9BD266F-1869-5371-0D83-F6B621D5D2C6}"/>
            </a:ext>
          </a:extLst>
        </xdr:cNvPr>
        <xdr:cNvSpPr/>
      </xdr:nvSpPr>
      <xdr:spPr>
        <a:xfrm>
          <a:off x="502296" y="4981575"/>
          <a:ext cx="1692970" cy="1231186"/>
        </a:xfrm>
        <a:prstGeom prst="ellipse">
          <a:avLst/>
        </a:prstGeom>
        <a:solidFill>
          <a:srgbClr val="1F4E78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SAM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369567</xdr:colOff>
      <xdr:row>27</xdr:row>
      <xdr:rowOff>39757</xdr:rowOff>
    </xdr:from>
    <xdr:to>
      <xdr:col>3</xdr:col>
      <xdr:colOff>373377</xdr:colOff>
      <xdr:row>30</xdr:row>
      <xdr:rowOff>95251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7EEE1485-3F9E-F72C-F7FB-C1A7B0DD5052}"/>
            </a:ext>
          </a:extLst>
        </xdr:cNvPr>
        <xdr:cNvSpPr/>
      </xdr:nvSpPr>
      <xdr:spPr>
        <a:xfrm>
          <a:off x="617217" y="5488057"/>
          <a:ext cx="1470660" cy="731769"/>
        </a:xfrm>
        <a:prstGeom prst="ellipse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SOM</a:t>
          </a:r>
        </a:p>
      </xdr:txBody>
    </xdr:sp>
    <xdr:clientData/>
  </xdr:twoCellAnchor>
  <xdr:twoCellAnchor editAs="oneCell">
    <xdr:from>
      <xdr:col>4</xdr:col>
      <xdr:colOff>142875</xdr:colOff>
      <xdr:row>21</xdr:row>
      <xdr:rowOff>95250</xdr:rowOff>
    </xdr:from>
    <xdr:to>
      <xdr:col>6</xdr:col>
      <xdr:colOff>514350</xdr:colOff>
      <xdr:row>30</xdr:row>
      <xdr:rowOff>60392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3A83AD51-373F-460A-8553-90174B8842C6}"/>
            </a:ext>
          </a:extLst>
        </xdr:cNvPr>
        <xdr:cNvSpPr/>
      </xdr:nvSpPr>
      <xdr:spPr>
        <a:xfrm>
          <a:off x="2590800" y="4400550"/>
          <a:ext cx="1838325" cy="1784417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TAM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235596</xdr:colOff>
      <xdr:row>24</xdr:row>
      <xdr:rowOff>104775</xdr:rowOff>
    </xdr:from>
    <xdr:to>
      <xdr:col>6</xdr:col>
      <xdr:colOff>461716</xdr:colOff>
      <xdr:row>30</xdr:row>
      <xdr:rowOff>82247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92F27486-8FAE-4B25-A3D5-F68FAF942005}"/>
            </a:ext>
          </a:extLst>
        </xdr:cNvPr>
        <xdr:cNvSpPr/>
      </xdr:nvSpPr>
      <xdr:spPr>
        <a:xfrm>
          <a:off x="2683521" y="4981575"/>
          <a:ext cx="1692970" cy="1225247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SAM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340992</xdr:colOff>
      <xdr:row>27</xdr:row>
      <xdr:rowOff>47625</xdr:rowOff>
    </xdr:from>
    <xdr:to>
      <xdr:col>6</xdr:col>
      <xdr:colOff>344802</xdr:colOff>
      <xdr:row>30</xdr:row>
      <xdr:rowOff>65107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F20D678B-86FF-4150-A361-24799858DD8A}"/>
            </a:ext>
          </a:extLst>
        </xdr:cNvPr>
        <xdr:cNvSpPr/>
      </xdr:nvSpPr>
      <xdr:spPr>
        <a:xfrm>
          <a:off x="2788917" y="5495925"/>
          <a:ext cx="1470660" cy="693757"/>
        </a:xfrm>
        <a:prstGeom prst="ellipse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SOM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7</xdr:col>
      <xdr:colOff>180975</xdr:colOff>
      <xdr:row>21</xdr:row>
      <xdr:rowOff>95250</xdr:rowOff>
    </xdr:from>
    <xdr:to>
      <xdr:col>9</xdr:col>
      <xdr:colOff>552450</xdr:colOff>
      <xdr:row>30</xdr:row>
      <xdr:rowOff>60394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7785F621-B098-41FD-88E4-36E57F29C80D}"/>
            </a:ext>
          </a:extLst>
        </xdr:cNvPr>
        <xdr:cNvSpPr/>
      </xdr:nvSpPr>
      <xdr:spPr>
        <a:xfrm>
          <a:off x="4829175" y="4400550"/>
          <a:ext cx="1838325" cy="1784419"/>
        </a:xfrm>
        <a:prstGeom prst="ellipse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TAM</a:t>
          </a:r>
        </a:p>
      </xdr:txBody>
    </xdr:sp>
    <xdr:clientData/>
  </xdr:twoCellAnchor>
  <xdr:twoCellAnchor editAs="oneCell">
    <xdr:from>
      <xdr:col>7</xdr:col>
      <xdr:colOff>264171</xdr:colOff>
      <xdr:row>24</xdr:row>
      <xdr:rowOff>103993</xdr:rowOff>
    </xdr:from>
    <xdr:to>
      <xdr:col>9</xdr:col>
      <xdr:colOff>490291</xdr:colOff>
      <xdr:row>30</xdr:row>
      <xdr:rowOff>53672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F2C0580C-85F2-43ED-AD36-00959FA634FF}"/>
            </a:ext>
          </a:extLst>
        </xdr:cNvPr>
        <xdr:cNvSpPr/>
      </xdr:nvSpPr>
      <xdr:spPr>
        <a:xfrm>
          <a:off x="4912371" y="4980793"/>
          <a:ext cx="1692970" cy="1197454"/>
        </a:xfrm>
        <a:prstGeom prst="ellipse">
          <a:avLst/>
        </a:prstGeom>
        <a:solidFill>
          <a:srgbClr val="2E86AB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chemeClr val="bg1"/>
              </a:solidFill>
            </a:rPr>
            <a:t>SAM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7</xdr:col>
      <xdr:colOff>379092</xdr:colOff>
      <xdr:row>27</xdr:row>
      <xdr:rowOff>38927</xdr:rowOff>
    </xdr:from>
    <xdr:to>
      <xdr:col>9</xdr:col>
      <xdr:colOff>382902</xdr:colOff>
      <xdr:row>30</xdr:row>
      <xdr:rowOff>65108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2CD14A8A-A64F-4976-85BA-A07A0238CF2A}"/>
            </a:ext>
          </a:extLst>
        </xdr:cNvPr>
        <xdr:cNvSpPr/>
      </xdr:nvSpPr>
      <xdr:spPr>
        <a:xfrm>
          <a:off x="5027292" y="5487227"/>
          <a:ext cx="1470660" cy="702456"/>
        </a:xfrm>
        <a:prstGeom prst="ellipse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 i="0" u="none" strike="noStrike">
              <a:solidFill>
                <a:schemeClr val="bg1"/>
              </a:solidFill>
              <a:latin typeface="Arial"/>
              <a:cs typeface="Arial"/>
            </a:rPr>
            <a:t>SOM</a:t>
          </a:r>
        </a:p>
      </xdr:txBody>
    </xdr:sp>
    <xdr:clientData/>
  </xdr:twoCellAnchor>
  <xdr:twoCellAnchor editAs="oneCell">
    <xdr:from>
      <xdr:col>10</xdr:col>
      <xdr:colOff>190500</xdr:colOff>
      <xdr:row>21</xdr:row>
      <xdr:rowOff>95250</xdr:rowOff>
    </xdr:from>
    <xdr:to>
      <xdr:col>12</xdr:col>
      <xdr:colOff>561975</xdr:colOff>
      <xdr:row>30</xdr:row>
      <xdr:rowOff>10132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18CD0A85-348B-42A6-9498-8289568550A2}"/>
            </a:ext>
          </a:extLst>
        </xdr:cNvPr>
        <xdr:cNvSpPr/>
      </xdr:nvSpPr>
      <xdr:spPr>
        <a:xfrm>
          <a:off x="7038975" y="4400550"/>
          <a:ext cx="1838325" cy="1734157"/>
        </a:xfrm>
        <a:prstGeom prst="ellipse">
          <a:avLst/>
        </a:prstGeom>
        <a:solidFill>
          <a:srgbClr val="D9E9F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TAM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10</xdr:col>
      <xdr:colOff>273696</xdr:colOff>
      <xdr:row>24</xdr:row>
      <xdr:rowOff>103209</xdr:rowOff>
    </xdr:from>
    <xdr:to>
      <xdr:col>12</xdr:col>
      <xdr:colOff>499816</xdr:colOff>
      <xdr:row>30</xdr:row>
      <xdr:rowOff>19159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3EE98AD9-AE82-42BF-9AC6-0AB84CBC68BB}"/>
            </a:ext>
          </a:extLst>
        </xdr:cNvPr>
        <xdr:cNvSpPr/>
      </xdr:nvSpPr>
      <xdr:spPr>
        <a:xfrm>
          <a:off x="7122171" y="4980009"/>
          <a:ext cx="1692970" cy="116372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 i="0" u="none" strike="noStrike">
              <a:solidFill>
                <a:sysClr val="windowText" lastClr="000000"/>
              </a:solidFill>
              <a:latin typeface="Arial"/>
              <a:cs typeface="Arial"/>
            </a:rPr>
            <a:t>SAM</a:t>
          </a:r>
        </a:p>
      </xdr:txBody>
    </xdr:sp>
    <xdr:clientData/>
  </xdr:twoCellAnchor>
  <xdr:twoCellAnchor editAs="oneCell">
    <xdr:from>
      <xdr:col>10</xdr:col>
      <xdr:colOff>388617</xdr:colOff>
      <xdr:row>27</xdr:row>
      <xdr:rowOff>28574</xdr:rowOff>
    </xdr:from>
    <xdr:to>
      <xdr:col>12</xdr:col>
      <xdr:colOff>392427</xdr:colOff>
      <xdr:row>30</xdr:row>
      <xdr:rowOff>34968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431A5C3-F21F-433C-927F-0DF08202BFC0}"/>
            </a:ext>
          </a:extLst>
        </xdr:cNvPr>
        <xdr:cNvSpPr/>
      </xdr:nvSpPr>
      <xdr:spPr>
        <a:xfrm>
          <a:off x="7237092" y="5476874"/>
          <a:ext cx="1470660" cy="682669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t"/>
        <a:lstStyle/>
        <a:p>
          <a:pPr algn="ctr"/>
          <a:r>
            <a:rPr lang="tr-TR" sz="1100" b="1" i="0" u="none" strike="noStrike">
              <a:solidFill>
                <a:sysClr val="windowText" lastClr="000000"/>
              </a:solidFill>
              <a:latin typeface="Arial"/>
              <a:cs typeface="Arial"/>
            </a:rPr>
            <a:t>SOM</a:t>
          </a:r>
        </a:p>
      </xdr:txBody>
    </xdr:sp>
    <xdr:clientData/>
  </xdr:twoCellAnchor>
  <xdr:twoCellAnchor editAs="oneCell">
    <xdr:from>
      <xdr:col>1</xdr:col>
      <xdr:colOff>9525</xdr:colOff>
      <xdr:row>33</xdr:row>
      <xdr:rowOff>1</xdr:rowOff>
    </xdr:from>
    <xdr:to>
      <xdr:col>4</xdr:col>
      <xdr:colOff>1</xdr:colOff>
      <xdr:row>45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47EE9511-D706-4D9B-16B6-E766E36F3D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723901</xdr:colOff>
      <xdr:row>33</xdr:row>
      <xdr:rowOff>0</xdr:rowOff>
    </xdr:from>
    <xdr:to>
      <xdr:col>7</xdr:col>
      <xdr:colOff>1</xdr:colOff>
      <xdr:row>45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A2504A-4180-C4D2-EC99-0CC5ED95F9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7</xdr:col>
      <xdr:colOff>0</xdr:colOff>
      <xdr:row>33</xdr:row>
      <xdr:rowOff>0</xdr:rowOff>
    </xdr:from>
    <xdr:to>
      <xdr:col>10</xdr:col>
      <xdr:colOff>0</xdr:colOff>
      <xdr:row>45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0ECE4A8-5216-85B5-CC21-833FEBB1BD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0</xdr:colOff>
      <xdr:row>33</xdr:row>
      <xdr:rowOff>0</xdr:rowOff>
    </xdr:from>
    <xdr:to>
      <xdr:col>13</xdr:col>
      <xdr:colOff>0</xdr:colOff>
      <xdr:row>45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BE2D6F6-15EB-5478-13B7-BCF9E481D7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190800</xdr:colOff>
      <xdr:row>6</xdr:row>
      <xdr:rowOff>41056</xdr:rowOff>
    </xdr:from>
    <xdr:to>
      <xdr:col>8</xdr:col>
      <xdr:colOff>286050</xdr:colOff>
      <xdr:row>17</xdr:row>
      <xdr:rowOff>155356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15DBE7D4-1178-7597-6A30-E0BD79716D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8</xdr:col>
      <xdr:colOff>494642</xdr:colOff>
      <xdr:row>6</xdr:row>
      <xdr:rowOff>42380</xdr:rowOff>
    </xdr:from>
    <xdr:to>
      <xdr:col>15</xdr:col>
      <xdr:colOff>589773</xdr:colOff>
      <xdr:row>17</xdr:row>
      <xdr:rowOff>155356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C26D27AF-6EDD-228B-B69C-F3380198E7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13</xdr:col>
      <xdr:colOff>190500</xdr:colOff>
      <xdr:row>21</xdr:row>
      <xdr:rowOff>95249</xdr:rowOff>
    </xdr:from>
    <xdr:to>
      <xdr:col>15</xdr:col>
      <xdr:colOff>542925</xdr:colOff>
      <xdr:row>30</xdr:row>
      <xdr:rowOff>82086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74273280-C869-4EF5-AA10-7FC63CB52B1A}"/>
            </a:ext>
          </a:extLst>
        </xdr:cNvPr>
        <xdr:cNvSpPr/>
      </xdr:nvSpPr>
      <xdr:spPr>
        <a:xfrm>
          <a:off x="9239250" y="4400549"/>
          <a:ext cx="1819275" cy="1806112"/>
        </a:xfrm>
        <a:prstGeom prst="ellipse">
          <a:avLst/>
        </a:prstGeom>
        <a:solidFill>
          <a:srgbClr val="D9E2E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TAM</a:t>
          </a:r>
        </a:p>
      </xdr:txBody>
    </xdr:sp>
    <xdr:clientData/>
  </xdr:twoCellAnchor>
  <xdr:twoCellAnchor editAs="oneCell">
    <xdr:from>
      <xdr:col>13</xdr:col>
      <xdr:colOff>273696</xdr:colOff>
      <xdr:row>24</xdr:row>
      <xdr:rowOff>123825</xdr:rowOff>
    </xdr:from>
    <xdr:to>
      <xdr:col>15</xdr:col>
      <xdr:colOff>480766</xdr:colOff>
      <xdr:row>30</xdr:row>
      <xdr:rowOff>69136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26B3B322-33DE-4B29-AF70-50CAE591E24C}"/>
            </a:ext>
          </a:extLst>
        </xdr:cNvPr>
        <xdr:cNvSpPr/>
      </xdr:nvSpPr>
      <xdr:spPr>
        <a:xfrm>
          <a:off x="9322446" y="5000625"/>
          <a:ext cx="1673920" cy="1193086"/>
        </a:xfrm>
        <a:prstGeom prst="ellipse">
          <a:avLst/>
        </a:prstGeom>
        <a:solidFill>
          <a:srgbClr val="1F4E78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 i="0" u="none" strike="noStrike">
              <a:solidFill>
                <a:sysClr val="windowText" lastClr="000000"/>
              </a:solidFill>
              <a:latin typeface="Arial"/>
              <a:cs typeface="Arial"/>
            </a:rPr>
            <a:t>SAM</a:t>
          </a:r>
        </a:p>
      </xdr:txBody>
    </xdr:sp>
    <xdr:clientData/>
  </xdr:twoCellAnchor>
  <xdr:twoCellAnchor editAs="oneCell">
    <xdr:from>
      <xdr:col>13</xdr:col>
      <xdr:colOff>388617</xdr:colOff>
      <xdr:row>27</xdr:row>
      <xdr:rowOff>47625</xdr:rowOff>
    </xdr:from>
    <xdr:to>
      <xdr:col>15</xdr:col>
      <xdr:colOff>373377</xdr:colOff>
      <xdr:row>30</xdr:row>
      <xdr:rowOff>76200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925222CA-F4FB-45D7-863A-236822B7B086}"/>
            </a:ext>
          </a:extLst>
        </xdr:cNvPr>
        <xdr:cNvSpPr/>
      </xdr:nvSpPr>
      <xdr:spPr>
        <a:xfrm>
          <a:off x="9437367" y="5495925"/>
          <a:ext cx="1451610" cy="704850"/>
        </a:xfrm>
        <a:prstGeom prst="ellipse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ctr"/>
          <a:r>
            <a:rPr lang="tr-TR" sz="1100" b="1" i="0" u="none" strike="noStrike">
              <a:solidFill>
                <a:sysClr val="windowText" lastClr="000000"/>
              </a:solidFill>
              <a:latin typeface="Arial"/>
              <a:cs typeface="Arial"/>
            </a:rPr>
            <a:t>SOM</a:t>
          </a:r>
        </a:p>
      </xdr:txBody>
    </xdr:sp>
    <xdr:clientData/>
  </xdr:twoCellAnchor>
  <xdr:twoCellAnchor editAs="oneCell">
    <xdr:from>
      <xdr:col>7</xdr:col>
      <xdr:colOff>557213</xdr:colOff>
      <xdr:row>1</xdr:row>
      <xdr:rowOff>119288</xdr:rowOff>
    </xdr:from>
    <xdr:to>
      <xdr:col>9</xdr:col>
      <xdr:colOff>119063</xdr:colOff>
      <xdr:row>2</xdr:row>
      <xdr:rowOff>185513</xdr:rowOff>
    </xdr:to>
    <xdr:sp macro="" textlink="">
      <xdr:nvSpPr>
        <xdr:cNvPr id="64" name="Rectangle: Rounded Corners 63">
          <a:hlinkClick xmlns:r="http://schemas.openxmlformats.org/officeDocument/2006/relationships" r:id="rId11" tooltip="DATA INPUT"/>
          <a:extLst>
            <a:ext uri="{FF2B5EF4-FFF2-40B4-BE49-F238E27FC236}">
              <a16:creationId xmlns:a16="http://schemas.microsoft.com/office/drawing/2014/main" id="{C9C65936-4061-4664-BD78-B5320E8D46BF}"/>
            </a:ext>
          </a:extLst>
        </xdr:cNvPr>
        <xdr:cNvSpPr/>
      </xdr:nvSpPr>
      <xdr:spPr>
        <a:xfrm>
          <a:off x="5205413" y="205013"/>
          <a:ext cx="1028700" cy="313875"/>
        </a:xfrm>
        <a:prstGeom prst="roundRect">
          <a:avLst/>
        </a:prstGeom>
        <a:solidFill>
          <a:schemeClr val="accent1">
            <a:lumMod val="50000"/>
          </a:schemeClr>
        </a:solidFill>
        <a:ln w="38100"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 INPUT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13</xdr:col>
      <xdr:colOff>0</xdr:colOff>
      <xdr:row>33</xdr:row>
      <xdr:rowOff>0</xdr:rowOff>
    </xdr:from>
    <xdr:to>
      <xdr:col>15</xdr:col>
      <xdr:colOff>771525</xdr:colOff>
      <xdr:row>45</xdr:row>
      <xdr:rowOff>0</xdr:rowOff>
    </xdr:to>
    <xdr:graphicFrame macro="">
      <xdr:nvGraphicFramePr>
        <xdr:cNvPr id="67" name="Chart 66">
          <a:extLst>
            <a:ext uri="{FF2B5EF4-FFF2-40B4-BE49-F238E27FC236}">
              <a16:creationId xmlns:a16="http://schemas.microsoft.com/office/drawing/2014/main" id="{5226045B-C500-2408-5943-DDA4C90F1A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16</xdr:col>
      <xdr:colOff>0</xdr:colOff>
      <xdr:row>19</xdr:row>
      <xdr:rowOff>0</xdr:rowOff>
    </xdr:from>
    <xdr:to>
      <xdr:col>17</xdr:col>
      <xdr:colOff>0</xdr:colOff>
      <xdr:row>19</xdr:row>
      <xdr:rowOff>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CF8228A8-C265-CB7A-7BDF-F0357255DD92}"/>
            </a:ext>
          </a:extLst>
        </xdr:cNvPr>
        <xdr:cNvCxnSpPr/>
      </xdr:nvCxnSpPr>
      <xdr:spPr>
        <a:xfrm flipH="1">
          <a:off x="11296650" y="3962400"/>
          <a:ext cx="247650" cy="0"/>
        </a:xfrm>
        <a:prstGeom prst="straightConnector1">
          <a:avLst/>
        </a:prstGeom>
        <a:ln w="34925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0</xdr:colOff>
      <xdr:row>32</xdr:row>
      <xdr:rowOff>75122</xdr:rowOff>
    </xdr:from>
    <xdr:to>
      <xdr:col>17</xdr:col>
      <xdr:colOff>0</xdr:colOff>
      <xdr:row>32</xdr:row>
      <xdr:rowOff>75122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5BB53310-B4D8-4727-9075-6225CEE8C464}"/>
            </a:ext>
          </a:extLst>
        </xdr:cNvPr>
        <xdr:cNvCxnSpPr>
          <a:cxnSpLocks/>
        </xdr:cNvCxnSpPr>
      </xdr:nvCxnSpPr>
      <xdr:spPr>
        <a:xfrm flipH="1">
          <a:off x="11296650" y="6704522"/>
          <a:ext cx="247650" cy="0"/>
        </a:xfrm>
        <a:prstGeom prst="straightConnector1">
          <a:avLst/>
        </a:prstGeom>
        <a:ln w="34925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728663</xdr:colOff>
      <xdr:row>23</xdr:row>
      <xdr:rowOff>114300</xdr:rowOff>
    </xdr:from>
    <xdr:to>
      <xdr:col>2</xdr:col>
      <xdr:colOff>728663</xdr:colOff>
      <xdr:row>24</xdr:row>
      <xdr:rowOff>114300</xdr:rowOff>
    </xdr:to>
    <xdr:sp macro="" textlink="Calc!$C$20">
      <xdr:nvSpPr>
        <xdr:cNvPr id="23" name="Market1Tam">
          <a:extLst>
            <a:ext uri="{FF2B5EF4-FFF2-40B4-BE49-F238E27FC236}">
              <a16:creationId xmlns:a16="http://schemas.microsoft.com/office/drawing/2014/main" id="{8153E4AE-AABD-59BB-98FB-9940A1DD5990}"/>
            </a:ext>
          </a:extLst>
        </xdr:cNvPr>
        <xdr:cNvSpPr txBox="1"/>
      </xdr:nvSpPr>
      <xdr:spPr>
        <a:xfrm>
          <a:off x="976313" y="4800600"/>
          <a:ext cx="733425" cy="190500"/>
        </a:xfrm>
        <a:prstGeom prst="rect">
          <a:avLst/>
        </a:prstGeom>
        <a:solidFill>
          <a:srgbClr val="70AD47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A6F4BDF2-E120-49E1-A19B-9A05A497F7FD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1200 K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728663</xdr:colOff>
      <xdr:row>26</xdr:row>
      <xdr:rowOff>47625</xdr:rowOff>
    </xdr:from>
    <xdr:to>
      <xdr:col>2</xdr:col>
      <xdr:colOff>728663</xdr:colOff>
      <xdr:row>27</xdr:row>
      <xdr:rowOff>47625</xdr:rowOff>
    </xdr:to>
    <xdr:sp macro="" textlink="Calc!$C$21">
      <xdr:nvSpPr>
        <xdr:cNvPr id="24" name="Market1Sam">
          <a:extLst>
            <a:ext uri="{FF2B5EF4-FFF2-40B4-BE49-F238E27FC236}">
              <a16:creationId xmlns:a16="http://schemas.microsoft.com/office/drawing/2014/main" id="{B8DC2C8D-5781-4DFD-BE09-219E51B0C8B3}"/>
            </a:ext>
          </a:extLst>
        </xdr:cNvPr>
        <xdr:cNvSpPr txBox="1"/>
      </xdr:nvSpPr>
      <xdr:spPr>
        <a:xfrm>
          <a:off x="976313" y="5305425"/>
          <a:ext cx="733425" cy="190500"/>
        </a:xfrm>
        <a:prstGeom prst="rect">
          <a:avLst/>
        </a:prstGeom>
        <a:solidFill>
          <a:srgbClr val="1F4E7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007392D5-22BF-446A-97DE-105360AB8C43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670 K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</xdr:col>
      <xdr:colOff>728663</xdr:colOff>
      <xdr:row>28</xdr:row>
      <xdr:rowOff>123825</xdr:rowOff>
    </xdr:from>
    <xdr:to>
      <xdr:col>2</xdr:col>
      <xdr:colOff>728663</xdr:colOff>
      <xdr:row>29</xdr:row>
      <xdr:rowOff>123825</xdr:rowOff>
    </xdr:to>
    <xdr:sp macro="" textlink="Calc!$C$22">
      <xdr:nvSpPr>
        <xdr:cNvPr id="26" name="Market1Som">
          <a:extLst>
            <a:ext uri="{FF2B5EF4-FFF2-40B4-BE49-F238E27FC236}">
              <a16:creationId xmlns:a16="http://schemas.microsoft.com/office/drawing/2014/main" id="{37368FC2-B8CA-4BE6-B7CB-7B45021CC4E2}"/>
            </a:ext>
          </a:extLst>
        </xdr:cNvPr>
        <xdr:cNvSpPr txBox="1"/>
      </xdr:nvSpPr>
      <xdr:spPr>
        <a:xfrm>
          <a:off x="976313" y="5762625"/>
          <a:ext cx="733425" cy="190500"/>
        </a:xfrm>
        <a:prstGeom prst="rect">
          <a:avLst/>
        </a:prstGeom>
        <a:solidFill>
          <a:srgbClr val="1F4E7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0ECFEB50-46FA-4A14-861C-7A3C02D2723D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230 K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709613</xdr:colOff>
      <xdr:row>23</xdr:row>
      <xdr:rowOff>114300</xdr:rowOff>
    </xdr:from>
    <xdr:to>
      <xdr:col>5</xdr:col>
      <xdr:colOff>709613</xdr:colOff>
      <xdr:row>24</xdr:row>
      <xdr:rowOff>114300</xdr:rowOff>
    </xdr:to>
    <xdr:sp macro="" textlink="Calc!$D$20">
      <xdr:nvSpPr>
        <xdr:cNvPr id="27" name="Market2Tam">
          <a:extLst>
            <a:ext uri="{FF2B5EF4-FFF2-40B4-BE49-F238E27FC236}">
              <a16:creationId xmlns:a16="http://schemas.microsoft.com/office/drawing/2014/main" id="{FD208D3F-2E84-4311-9DC8-7796E24C6280}"/>
            </a:ext>
          </a:extLst>
        </xdr:cNvPr>
        <xdr:cNvSpPr txBox="1"/>
      </xdr:nvSpPr>
      <xdr:spPr>
        <a:xfrm>
          <a:off x="3157538" y="4800600"/>
          <a:ext cx="733425" cy="19050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AEC47996-9CC1-4DDB-AF40-EE39D5AF8E5B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2100 K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709613</xdr:colOff>
      <xdr:row>26</xdr:row>
      <xdr:rowOff>57150</xdr:rowOff>
    </xdr:from>
    <xdr:to>
      <xdr:col>5</xdr:col>
      <xdr:colOff>709613</xdr:colOff>
      <xdr:row>27</xdr:row>
      <xdr:rowOff>57150</xdr:rowOff>
    </xdr:to>
    <xdr:sp macro="" textlink="Calc!$D$21">
      <xdr:nvSpPr>
        <xdr:cNvPr id="30" name="Market2Sam">
          <a:extLst>
            <a:ext uri="{FF2B5EF4-FFF2-40B4-BE49-F238E27FC236}">
              <a16:creationId xmlns:a16="http://schemas.microsoft.com/office/drawing/2014/main" id="{7328E51D-02E4-4F17-8CB7-58BBEFA078E0}"/>
            </a:ext>
          </a:extLst>
        </xdr:cNvPr>
        <xdr:cNvSpPr txBox="1"/>
      </xdr:nvSpPr>
      <xdr:spPr>
        <a:xfrm>
          <a:off x="3157538" y="5314950"/>
          <a:ext cx="733425" cy="190500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8C33476F-1CDB-457A-9AEA-4FD25D1EDCAE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1100 K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709613</xdr:colOff>
      <xdr:row>28</xdr:row>
      <xdr:rowOff>123825</xdr:rowOff>
    </xdr:from>
    <xdr:to>
      <xdr:col>5</xdr:col>
      <xdr:colOff>709613</xdr:colOff>
      <xdr:row>29</xdr:row>
      <xdr:rowOff>123825</xdr:rowOff>
    </xdr:to>
    <xdr:sp macro="" textlink="Calc!$D$22">
      <xdr:nvSpPr>
        <xdr:cNvPr id="33" name="Market2SOM">
          <a:extLst>
            <a:ext uri="{FF2B5EF4-FFF2-40B4-BE49-F238E27FC236}">
              <a16:creationId xmlns:a16="http://schemas.microsoft.com/office/drawing/2014/main" id="{E2E2685E-60C5-4885-8F24-F41044240EE0}"/>
            </a:ext>
          </a:extLst>
        </xdr:cNvPr>
        <xdr:cNvSpPr txBox="1"/>
      </xdr:nvSpPr>
      <xdr:spPr>
        <a:xfrm>
          <a:off x="3157538" y="5762625"/>
          <a:ext cx="733425" cy="190500"/>
        </a:xfrm>
        <a:prstGeom prst="rect">
          <a:avLst/>
        </a:prstGeom>
        <a:solidFill>
          <a:srgbClr val="1F4E7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D3B6A43B-6A65-495B-93B8-FA5269EBB9F5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420 K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9525</xdr:colOff>
      <xdr:row>23</xdr:row>
      <xdr:rowOff>104775</xdr:rowOff>
    </xdr:from>
    <xdr:to>
      <xdr:col>9</xdr:col>
      <xdr:colOff>9525</xdr:colOff>
      <xdr:row>24</xdr:row>
      <xdr:rowOff>104775</xdr:rowOff>
    </xdr:to>
    <xdr:sp macro="" textlink="Calc!$E$20">
      <xdr:nvSpPr>
        <xdr:cNvPr id="34" name="Market3Tam">
          <a:extLst>
            <a:ext uri="{FF2B5EF4-FFF2-40B4-BE49-F238E27FC236}">
              <a16:creationId xmlns:a16="http://schemas.microsoft.com/office/drawing/2014/main" id="{E4BDE0E0-3388-41E0-AB25-CC46F1227A59}"/>
            </a:ext>
          </a:extLst>
        </xdr:cNvPr>
        <xdr:cNvSpPr txBox="1"/>
      </xdr:nvSpPr>
      <xdr:spPr>
        <a:xfrm>
          <a:off x="5391150" y="4791075"/>
          <a:ext cx="733425" cy="190500"/>
        </a:xfrm>
        <a:prstGeom prst="rect">
          <a:avLst/>
        </a:prstGeom>
        <a:solidFill>
          <a:srgbClr val="1F4E7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ECC2BCA9-88A8-4288-8DFF-465F15041C71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9525</xdr:colOff>
      <xdr:row>26</xdr:row>
      <xdr:rowOff>47625</xdr:rowOff>
    </xdr:from>
    <xdr:to>
      <xdr:col>9</xdr:col>
      <xdr:colOff>9525</xdr:colOff>
      <xdr:row>27</xdr:row>
      <xdr:rowOff>47625</xdr:rowOff>
    </xdr:to>
    <xdr:sp macro="" textlink="Calc!$E$21">
      <xdr:nvSpPr>
        <xdr:cNvPr id="35" name="Market3Sam">
          <a:extLst>
            <a:ext uri="{FF2B5EF4-FFF2-40B4-BE49-F238E27FC236}">
              <a16:creationId xmlns:a16="http://schemas.microsoft.com/office/drawing/2014/main" id="{16510A3C-5CC4-42CC-B37D-F827B5E9C194}"/>
            </a:ext>
          </a:extLst>
        </xdr:cNvPr>
        <xdr:cNvSpPr txBox="1"/>
      </xdr:nvSpPr>
      <xdr:spPr>
        <a:xfrm>
          <a:off x="5391150" y="5305425"/>
          <a:ext cx="733425" cy="190500"/>
        </a:xfrm>
        <a:prstGeom prst="rect">
          <a:avLst/>
        </a:prstGeom>
        <a:solidFill>
          <a:srgbClr val="2E86AB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74ADDE39-74CC-4579-914A-68E21CBE0D08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8</xdr:col>
      <xdr:colOff>9525</xdr:colOff>
      <xdr:row>28</xdr:row>
      <xdr:rowOff>114300</xdr:rowOff>
    </xdr:from>
    <xdr:to>
      <xdr:col>9</xdr:col>
      <xdr:colOff>9525</xdr:colOff>
      <xdr:row>29</xdr:row>
      <xdr:rowOff>114300</xdr:rowOff>
    </xdr:to>
    <xdr:sp macro="" textlink="Calc!$E$22">
      <xdr:nvSpPr>
        <xdr:cNvPr id="37" name="Market3SOM">
          <a:extLst>
            <a:ext uri="{FF2B5EF4-FFF2-40B4-BE49-F238E27FC236}">
              <a16:creationId xmlns:a16="http://schemas.microsoft.com/office/drawing/2014/main" id="{75230A70-532D-454A-A72B-C76E4C2EE0AF}"/>
            </a:ext>
          </a:extLst>
        </xdr:cNvPr>
        <xdr:cNvSpPr txBox="1"/>
      </xdr:nvSpPr>
      <xdr:spPr>
        <a:xfrm>
          <a:off x="5391150" y="5753100"/>
          <a:ext cx="733425" cy="190500"/>
        </a:xfrm>
        <a:prstGeom prst="rect">
          <a:avLst/>
        </a:prstGeom>
        <a:solidFill>
          <a:srgbClr val="70AD47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428804C8-20A7-4BBB-B1AA-C3096697FEC8}" type="TxLink">
            <a:rPr lang="en-US" sz="1100" b="1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11</xdr:col>
      <xdr:colOff>9525</xdr:colOff>
      <xdr:row>23</xdr:row>
      <xdr:rowOff>104775</xdr:rowOff>
    </xdr:from>
    <xdr:to>
      <xdr:col>12</xdr:col>
      <xdr:colOff>9525</xdr:colOff>
      <xdr:row>24</xdr:row>
      <xdr:rowOff>104775</xdr:rowOff>
    </xdr:to>
    <xdr:sp macro="" textlink="Calc!$F$20">
      <xdr:nvSpPr>
        <xdr:cNvPr id="38" name="Market4Tam">
          <a:extLst>
            <a:ext uri="{FF2B5EF4-FFF2-40B4-BE49-F238E27FC236}">
              <a16:creationId xmlns:a16="http://schemas.microsoft.com/office/drawing/2014/main" id="{DBE8E026-A122-49F1-8D24-871A63FD90BD}"/>
            </a:ext>
          </a:extLst>
        </xdr:cNvPr>
        <xdr:cNvSpPr txBox="1"/>
      </xdr:nvSpPr>
      <xdr:spPr>
        <a:xfrm>
          <a:off x="7591425" y="4791075"/>
          <a:ext cx="7334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6CB087A2-8C81-463B-A00C-40CB20A6AC3F}" type="TxLink">
            <a:rPr lang="en-US" sz="11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11</xdr:col>
      <xdr:colOff>9525</xdr:colOff>
      <xdr:row>26</xdr:row>
      <xdr:rowOff>28575</xdr:rowOff>
    </xdr:from>
    <xdr:to>
      <xdr:col>12</xdr:col>
      <xdr:colOff>9525</xdr:colOff>
      <xdr:row>27</xdr:row>
      <xdr:rowOff>28575</xdr:rowOff>
    </xdr:to>
    <xdr:sp macro="" textlink="Calc!$F$21">
      <xdr:nvSpPr>
        <xdr:cNvPr id="39" name="Market4Sam">
          <a:extLst>
            <a:ext uri="{FF2B5EF4-FFF2-40B4-BE49-F238E27FC236}">
              <a16:creationId xmlns:a16="http://schemas.microsoft.com/office/drawing/2014/main" id="{BD550F41-DCBE-43F8-A8AF-A8A987438D4A}"/>
            </a:ext>
          </a:extLst>
        </xdr:cNvPr>
        <xdr:cNvSpPr txBox="1"/>
      </xdr:nvSpPr>
      <xdr:spPr>
        <a:xfrm>
          <a:off x="7591425" y="5286375"/>
          <a:ext cx="7334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2D20CF0F-23F2-4732-8573-FDFF6652FAB0}" type="TxLink">
            <a:rPr lang="en-US" sz="11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11</xdr:col>
      <xdr:colOff>9525</xdr:colOff>
      <xdr:row>28</xdr:row>
      <xdr:rowOff>76200</xdr:rowOff>
    </xdr:from>
    <xdr:to>
      <xdr:col>12</xdr:col>
      <xdr:colOff>9525</xdr:colOff>
      <xdr:row>29</xdr:row>
      <xdr:rowOff>76200</xdr:rowOff>
    </xdr:to>
    <xdr:sp macro="" textlink="Calc!$F$22">
      <xdr:nvSpPr>
        <xdr:cNvPr id="40" name="Market4SOM">
          <a:extLst>
            <a:ext uri="{FF2B5EF4-FFF2-40B4-BE49-F238E27FC236}">
              <a16:creationId xmlns:a16="http://schemas.microsoft.com/office/drawing/2014/main" id="{9BCC2AF4-F6CB-4BE0-8528-7E40B8803B95}"/>
            </a:ext>
          </a:extLst>
        </xdr:cNvPr>
        <xdr:cNvSpPr txBox="1"/>
      </xdr:nvSpPr>
      <xdr:spPr>
        <a:xfrm>
          <a:off x="7591425" y="5715000"/>
          <a:ext cx="7334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61C66437-34AF-4F50-B205-7300AD6D9155}" type="TxLink">
            <a:rPr lang="en-US" sz="11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114300</xdr:rowOff>
    </xdr:from>
    <xdr:to>
      <xdr:col>15</xdr:col>
      <xdr:colOff>0</xdr:colOff>
      <xdr:row>24</xdr:row>
      <xdr:rowOff>114300</xdr:rowOff>
    </xdr:to>
    <xdr:sp macro="" textlink="Calc!$G$20">
      <xdr:nvSpPr>
        <xdr:cNvPr id="44" name="Market4Tam">
          <a:extLst>
            <a:ext uri="{FF2B5EF4-FFF2-40B4-BE49-F238E27FC236}">
              <a16:creationId xmlns:a16="http://schemas.microsoft.com/office/drawing/2014/main" id="{DD0601ED-3D70-4A65-962C-7F95F6FA95D6}"/>
            </a:ext>
          </a:extLst>
        </xdr:cNvPr>
        <xdr:cNvSpPr txBox="1"/>
      </xdr:nvSpPr>
      <xdr:spPr>
        <a:xfrm>
          <a:off x="9782175" y="4800600"/>
          <a:ext cx="7334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5C935194-D94C-46FF-9193-F19CA98B638C}" type="TxLink">
            <a:rPr lang="en-US" sz="11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26</xdr:row>
      <xdr:rowOff>28575</xdr:rowOff>
    </xdr:from>
    <xdr:to>
      <xdr:col>15</xdr:col>
      <xdr:colOff>0</xdr:colOff>
      <xdr:row>27</xdr:row>
      <xdr:rowOff>28575</xdr:rowOff>
    </xdr:to>
    <xdr:sp macro="" textlink="Calc!$G$21">
      <xdr:nvSpPr>
        <xdr:cNvPr id="45" name="Market4Sam">
          <a:extLst>
            <a:ext uri="{FF2B5EF4-FFF2-40B4-BE49-F238E27FC236}">
              <a16:creationId xmlns:a16="http://schemas.microsoft.com/office/drawing/2014/main" id="{FACD5490-A813-4A7A-8097-FF6D1E0BCE9D}"/>
            </a:ext>
          </a:extLst>
        </xdr:cNvPr>
        <xdr:cNvSpPr txBox="1"/>
      </xdr:nvSpPr>
      <xdr:spPr>
        <a:xfrm>
          <a:off x="9782175" y="5286375"/>
          <a:ext cx="7334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6B8A1F7A-5317-41EA-A34C-24E7132B846F}" type="TxLink">
            <a:rPr lang="en-US" sz="11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28</xdr:row>
      <xdr:rowOff>85725</xdr:rowOff>
    </xdr:from>
    <xdr:to>
      <xdr:col>15</xdr:col>
      <xdr:colOff>0</xdr:colOff>
      <xdr:row>29</xdr:row>
      <xdr:rowOff>85725</xdr:rowOff>
    </xdr:to>
    <xdr:sp macro="" textlink="Calc!$G$22">
      <xdr:nvSpPr>
        <xdr:cNvPr id="46" name="Market4SOM">
          <a:extLst>
            <a:ext uri="{FF2B5EF4-FFF2-40B4-BE49-F238E27FC236}">
              <a16:creationId xmlns:a16="http://schemas.microsoft.com/office/drawing/2014/main" id="{7AD24EC1-2B7C-407B-A34D-71E7E8616C0F}"/>
            </a:ext>
          </a:extLst>
        </xdr:cNvPr>
        <xdr:cNvSpPr txBox="1"/>
      </xdr:nvSpPr>
      <xdr:spPr>
        <a:xfrm>
          <a:off x="9782175" y="5724525"/>
          <a:ext cx="7334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/>
        <a:lstStyle/>
        <a:p>
          <a:pPr algn="ctr"/>
          <a:fld id="{50207509-DA9C-4779-B74B-E4ACB04F1BFD}" type="TxLink">
            <a:rPr lang="en-US" sz="1100" b="1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 </a:t>
          </a:fld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13</xdr:col>
      <xdr:colOff>638175</xdr:colOff>
      <xdr:row>1</xdr:row>
      <xdr:rowOff>109334</xdr:rowOff>
    </xdr:from>
    <xdr:ext cx="1019004" cy="292975"/>
    <xdr:pic>
      <xdr:nvPicPr>
        <xdr:cNvPr id="1067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9004" cy="292975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57150</xdr:rowOff>
    </xdr:from>
    <xdr:to>
      <xdr:col>1</xdr:col>
      <xdr:colOff>610262</xdr:colOff>
      <xdr:row>2</xdr:row>
      <xdr:rowOff>242621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9F4E7C92-EA37-468F-A0B0-280BC7535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" y="142875"/>
          <a:ext cx="429287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759113</xdr:colOff>
      <xdr:row>1</xdr:row>
      <xdr:rowOff>51225</xdr:rowOff>
    </xdr:from>
    <xdr:to>
      <xdr:col>4</xdr:col>
      <xdr:colOff>88613</xdr:colOff>
      <xdr:row>2</xdr:row>
      <xdr:rowOff>253575</xdr:rowOff>
    </xdr:to>
    <xdr:grpSp>
      <xdr:nvGrpSpPr>
        <xdr:cNvPr id="14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7F4390F8-C5DA-4F2D-8435-6630C1A283B7}"/>
            </a:ext>
          </a:extLst>
        </xdr:cNvPr>
        <xdr:cNvGrpSpPr/>
      </xdr:nvGrpSpPr>
      <xdr:grpSpPr>
        <a:xfrm>
          <a:off x="5302538" y="1369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375ADD6D-9CB3-DD7B-0107-365BC5D5F64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EAD461FD-872E-5185-FF21-05CA1518FCE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6</xdr:col>
      <xdr:colOff>98657</xdr:colOff>
      <xdr:row>1</xdr:row>
      <xdr:rowOff>109536</xdr:rowOff>
    </xdr:from>
    <xdr:ext cx="1016586" cy="292280"/>
    <xdr:pic>
      <xdr:nvPicPr>
        <xdr:cNvPr id="1016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6586" cy="29228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7867-692C-4CFD-A18E-72C27930B88F}">
  <sheetPr codeName="Sheet2">
    <pageSetUpPr fitToPage="1"/>
  </sheetPr>
  <dimension ref="A1:R48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12" customWidth="1"/>
    <col min="2" max="15" width="11" style="12" customWidth="1"/>
    <col min="16" max="16" width="11.7109375" style="12" customWidth="1"/>
    <col min="17" max="17" width="3.7109375" style="12" customWidth="1"/>
    <col min="18" max="16384" width="9.140625" style="12"/>
  </cols>
  <sheetData>
    <row r="1" spans="1:16" s="1" customFormat="1" ht="6.75" customHeight="1" x14ac:dyDescent="0.25">
      <c r="D1" s="24"/>
      <c r="E1" s="24"/>
    </row>
    <row r="2" spans="1:16" s="6" customFormat="1" ht="20.100000000000001" customHeight="1" x14ac:dyDescent="0.25">
      <c r="B2" s="64" t="s">
        <v>10</v>
      </c>
      <c r="C2" s="52"/>
      <c r="D2" s="52"/>
      <c r="E2" s="52"/>
      <c r="F2" s="52"/>
      <c r="G2" s="52"/>
      <c r="H2" s="52"/>
      <c r="I2" s="52"/>
      <c r="J2" s="52"/>
      <c r="K2" s="52"/>
      <c r="L2" s="53"/>
      <c r="M2" s="53"/>
      <c r="N2" s="51"/>
      <c r="O2" s="52"/>
      <c r="P2" s="52"/>
    </row>
    <row r="3" spans="1:16" s="3" customFormat="1" ht="24" customHeight="1" x14ac:dyDescent="0.25">
      <c r="B3" s="65" t="s">
        <v>0</v>
      </c>
      <c r="C3" s="55"/>
      <c r="D3" s="55"/>
      <c r="E3" s="55"/>
      <c r="F3" s="56"/>
      <c r="G3" s="55"/>
      <c r="H3" s="55"/>
      <c r="I3" s="55"/>
      <c r="J3" s="55"/>
      <c r="K3" s="55"/>
      <c r="L3" s="57"/>
      <c r="M3" s="57"/>
      <c r="N3" s="54"/>
      <c r="O3" s="55"/>
      <c r="P3" s="55"/>
    </row>
    <row r="4" spans="1:16" s="26" customFormat="1" ht="4.9000000000000004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6" s="26" customFormat="1" ht="4.9000000000000004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6" s="26" customFormat="1" ht="12" customHeight="1" x14ac:dyDescent="0.25">
      <c r="A6" s="25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58"/>
      <c r="O6" s="59"/>
      <c r="P6" s="60"/>
    </row>
    <row r="7" spans="1:16" s="26" customFormat="1" x14ac:dyDescent="0.25">
      <c r="B7" s="3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  <c r="O7" s="134"/>
      <c r="P7" s="61"/>
    </row>
    <row r="8" spans="1:16" s="26" customFormat="1" x14ac:dyDescent="0.25">
      <c r="B8" s="43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4"/>
      <c r="O8" s="134"/>
      <c r="P8" s="61"/>
    </row>
    <row r="9" spans="1:16" s="26" customFormat="1" x14ac:dyDescent="0.25">
      <c r="B9" s="43"/>
      <c r="C9" s="136"/>
      <c r="D9" s="137"/>
      <c r="E9" s="137"/>
      <c r="F9" s="137"/>
      <c r="G9" s="135"/>
      <c r="H9" s="135"/>
      <c r="I9" s="135"/>
      <c r="J9" s="135"/>
      <c r="K9" s="135"/>
      <c r="L9" s="135"/>
      <c r="M9" s="135"/>
      <c r="N9" s="134"/>
      <c r="O9" s="134"/>
      <c r="P9" s="61"/>
    </row>
    <row r="10" spans="1:16" s="26" customFormat="1" x14ac:dyDescent="0.25">
      <c r="B10" s="43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4"/>
      <c r="O10" s="134"/>
      <c r="P10" s="61"/>
    </row>
    <row r="11" spans="1:16" s="26" customFormat="1" x14ac:dyDescent="0.25">
      <c r="B11" s="43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4"/>
      <c r="O11" s="134"/>
      <c r="P11" s="61"/>
    </row>
    <row r="12" spans="1:16" s="26" customFormat="1" x14ac:dyDescent="0.25">
      <c r="B12" s="44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4"/>
      <c r="O12" s="134"/>
      <c r="P12" s="61"/>
    </row>
    <row r="13" spans="1:16" s="26" customFormat="1" x14ac:dyDescent="0.25">
      <c r="B13" s="43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4"/>
      <c r="O13" s="134"/>
      <c r="P13" s="61"/>
    </row>
    <row r="14" spans="1:16" s="26" customFormat="1" x14ac:dyDescent="0.25">
      <c r="B14" s="4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4"/>
      <c r="O14" s="134"/>
      <c r="P14" s="61"/>
    </row>
    <row r="15" spans="1:16" s="26" customFormat="1" x14ac:dyDescent="0.25">
      <c r="B15" s="4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4"/>
      <c r="O15" s="134"/>
      <c r="P15" s="61"/>
    </row>
    <row r="16" spans="1:16" s="26" customFormat="1" x14ac:dyDescent="0.25">
      <c r="B16" s="4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4"/>
      <c r="O16" s="134"/>
      <c r="P16" s="61"/>
    </row>
    <row r="17" spans="2:18" s="26" customFormat="1" ht="42.75" customHeight="1" x14ac:dyDescent="0.25">
      <c r="B17" s="46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4"/>
      <c r="O17" s="134"/>
      <c r="P17" s="61"/>
      <c r="R17" s="180"/>
    </row>
    <row r="18" spans="2:18" s="26" customFormat="1" ht="28.5" customHeight="1" x14ac:dyDescent="0.25">
      <c r="B18" s="47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4"/>
      <c r="O18" s="134"/>
      <c r="P18" s="61"/>
    </row>
    <row r="19" spans="2:18" s="26" customFormat="1" ht="19.5" customHeight="1" x14ac:dyDescent="0.25">
      <c r="B19" s="223" t="str">
        <f>Calc!$C$6</f>
        <v xml:space="preserve">Market 1 </v>
      </c>
      <c r="C19" s="224"/>
      <c r="D19" s="224"/>
      <c r="E19" s="225" t="str">
        <f>Calc!$D$6</f>
        <v>Market 2</v>
      </c>
      <c r="F19" s="225"/>
      <c r="G19" s="225"/>
      <c r="H19" s="226" t="str">
        <f>Calc!$E$6</f>
        <v>Market 3</v>
      </c>
      <c r="I19" s="226"/>
      <c r="J19" s="226"/>
      <c r="K19" s="227" t="str">
        <f>Calc!$F$6</f>
        <v>Market 4</v>
      </c>
      <c r="L19" s="227"/>
      <c r="M19" s="227"/>
      <c r="N19" s="228" t="str">
        <f>Calc!$G$6</f>
        <v>Market 5</v>
      </c>
      <c r="O19" s="228"/>
      <c r="P19" s="229"/>
    </row>
    <row r="20" spans="2:18" s="26" customFormat="1" ht="20.100000000000001" customHeight="1" x14ac:dyDescent="0.25">
      <c r="B20" s="206" t="str">
        <f>Calc!$AJ$7</f>
        <v>Fair Compatibility</v>
      </c>
      <c r="C20" s="207"/>
      <c r="D20" s="207"/>
      <c r="E20" s="208" t="str">
        <f>Calc!$AJ$8</f>
        <v>Compatible</v>
      </c>
      <c r="F20" s="208"/>
      <c r="G20" s="208"/>
      <c r="H20" s="209" t="s">
        <v>61</v>
      </c>
      <c r="I20" s="209"/>
      <c r="J20" s="209"/>
      <c r="K20" s="210" t="s">
        <v>61</v>
      </c>
      <c r="L20" s="210"/>
      <c r="M20" s="210"/>
      <c r="N20" s="214" t="s">
        <v>61</v>
      </c>
      <c r="O20" s="214"/>
      <c r="P20" s="215"/>
    </row>
    <row r="21" spans="2:18" s="26" customFormat="1" ht="8.1" customHeight="1" x14ac:dyDescent="0.25">
      <c r="B21" s="48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4"/>
      <c r="O21" s="134"/>
      <c r="P21" s="61"/>
    </row>
    <row r="22" spans="2:18" s="26" customFormat="1" x14ac:dyDescent="0.25">
      <c r="B22" s="48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4"/>
      <c r="O22" s="134"/>
      <c r="P22" s="61"/>
    </row>
    <row r="23" spans="2:18" s="26" customFormat="1" x14ac:dyDescent="0.25">
      <c r="B23" s="48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4"/>
      <c r="O23" s="134"/>
      <c r="P23" s="61"/>
    </row>
    <row r="24" spans="2:18" s="26" customFormat="1" x14ac:dyDescent="0.25">
      <c r="B24" s="48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4"/>
      <c r="O24" s="134"/>
      <c r="P24" s="61"/>
    </row>
    <row r="25" spans="2:18" s="26" customFormat="1" x14ac:dyDescent="0.25">
      <c r="B25" s="48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4"/>
      <c r="O25" s="134"/>
      <c r="P25" s="61"/>
    </row>
    <row r="26" spans="2:18" s="26" customFormat="1" x14ac:dyDescent="0.25">
      <c r="B26" s="48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4"/>
      <c r="O26" s="134"/>
      <c r="P26" s="61"/>
    </row>
    <row r="27" spans="2:18" s="26" customFormat="1" x14ac:dyDescent="0.25">
      <c r="B27" s="48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4"/>
      <c r="O27" s="134"/>
      <c r="P27" s="61"/>
    </row>
    <row r="28" spans="2:18" s="26" customFormat="1" x14ac:dyDescent="0.25">
      <c r="B28" s="49"/>
      <c r="C28" s="137"/>
      <c r="D28" s="137"/>
      <c r="E28" s="137"/>
      <c r="F28" s="137"/>
      <c r="G28" s="135"/>
      <c r="H28" s="135"/>
      <c r="I28" s="135"/>
      <c r="J28" s="135"/>
      <c r="K28" s="135"/>
      <c r="L28" s="135"/>
      <c r="M28" s="135"/>
      <c r="N28" s="134"/>
      <c r="O28" s="134"/>
      <c r="P28" s="61"/>
    </row>
    <row r="29" spans="2:18" s="26" customFormat="1" x14ac:dyDescent="0.25">
      <c r="B29" s="49"/>
      <c r="C29" s="137"/>
      <c r="D29" s="137"/>
      <c r="E29" s="137"/>
      <c r="F29" s="137"/>
      <c r="G29" s="135"/>
      <c r="H29" s="135"/>
      <c r="I29" s="135"/>
      <c r="J29" s="135"/>
      <c r="K29" s="135"/>
      <c r="L29" s="135"/>
      <c r="M29" s="135"/>
      <c r="N29" s="134"/>
      <c r="O29" s="134"/>
      <c r="P29" s="61"/>
    </row>
    <row r="30" spans="2:18" s="26" customFormat="1" ht="23.25" customHeight="1" x14ac:dyDescent="0.25">
      <c r="B30" s="49"/>
      <c r="C30" s="137"/>
      <c r="D30" s="137"/>
      <c r="E30" s="137"/>
      <c r="F30" s="137"/>
      <c r="G30" s="135"/>
      <c r="H30" s="135"/>
      <c r="I30" s="135"/>
      <c r="J30" s="135"/>
      <c r="K30" s="135"/>
      <c r="L30" s="135"/>
      <c r="M30" s="135"/>
      <c r="N30" s="134"/>
      <c r="O30" s="134"/>
      <c r="P30" s="61"/>
    </row>
    <row r="31" spans="2:18" s="26" customFormat="1" ht="20.25" customHeight="1" x14ac:dyDescent="0.25">
      <c r="B31" s="49"/>
      <c r="C31" s="137"/>
      <c r="D31" s="137"/>
      <c r="E31" s="137"/>
      <c r="F31" s="137"/>
      <c r="G31" s="135"/>
      <c r="H31" s="135"/>
      <c r="I31" s="135"/>
      <c r="J31" s="135"/>
      <c r="K31" s="135"/>
      <c r="L31" s="135"/>
      <c r="M31" s="135"/>
      <c r="N31" s="134"/>
      <c r="O31" s="134"/>
      <c r="P31" s="61"/>
    </row>
    <row r="32" spans="2:18" s="26" customFormat="1" ht="20.100000000000001" customHeight="1" x14ac:dyDescent="0.25">
      <c r="B32" s="211" t="s">
        <v>33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3"/>
    </row>
    <row r="33" spans="2:16" s="26" customFormat="1" ht="20.100000000000001" customHeight="1" x14ac:dyDescent="0.25">
      <c r="B33" s="218" t="str">
        <f ca="1">Calc!$Q$18</f>
        <v>Middle Age</v>
      </c>
      <c r="C33" s="219"/>
      <c r="D33" s="219"/>
      <c r="E33" s="220" t="str">
        <f>Calc!$R$18</f>
        <v>Mixed</v>
      </c>
      <c r="F33" s="220"/>
      <c r="G33" s="220"/>
      <c r="H33" s="221" t="s">
        <v>61</v>
      </c>
      <c r="I33" s="221"/>
      <c r="J33" s="221"/>
      <c r="K33" s="222" t="s">
        <v>61</v>
      </c>
      <c r="L33" s="222"/>
      <c r="M33" s="222"/>
      <c r="N33" s="216" t="s">
        <v>61</v>
      </c>
      <c r="O33" s="216"/>
      <c r="P33" s="217"/>
    </row>
    <row r="34" spans="2:16" s="26" customFormat="1" x14ac:dyDescent="0.25">
      <c r="B34" s="117"/>
      <c r="C34" s="138"/>
      <c r="D34" s="138"/>
      <c r="E34" s="138"/>
      <c r="F34" s="138"/>
      <c r="G34" s="138"/>
      <c r="H34" s="139"/>
      <c r="I34" s="139"/>
      <c r="J34" s="139"/>
      <c r="K34" s="138"/>
      <c r="L34" s="138"/>
      <c r="M34" s="138"/>
      <c r="N34" s="140"/>
      <c r="O34" s="140"/>
      <c r="P34" s="141"/>
    </row>
    <row r="35" spans="2:16" s="26" customFormat="1" x14ac:dyDescent="0.25">
      <c r="B35" s="117"/>
      <c r="C35" s="138"/>
      <c r="D35" s="138"/>
      <c r="E35" s="138"/>
      <c r="F35" s="138"/>
      <c r="G35" s="138"/>
      <c r="H35" s="139"/>
      <c r="I35" s="139"/>
      <c r="J35" s="139"/>
      <c r="K35" s="138"/>
      <c r="L35" s="138"/>
      <c r="M35" s="138"/>
      <c r="N35" s="140"/>
      <c r="O35" s="140"/>
      <c r="P35" s="141"/>
    </row>
    <row r="36" spans="2:16" s="26" customFormat="1" x14ac:dyDescent="0.25">
      <c r="B36" s="117"/>
      <c r="C36" s="138"/>
      <c r="D36" s="138"/>
      <c r="E36" s="138"/>
      <c r="F36" s="138"/>
      <c r="G36" s="138"/>
      <c r="H36" s="139"/>
      <c r="I36" s="139"/>
      <c r="J36" s="139"/>
      <c r="K36" s="138"/>
      <c r="L36" s="138"/>
      <c r="M36" s="138"/>
      <c r="N36" s="140"/>
      <c r="O36" s="140"/>
      <c r="P36" s="141"/>
    </row>
    <row r="37" spans="2:16" s="26" customFormat="1" x14ac:dyDescent="0.25">
      <c r="B37" s="117"/>
      <c r="C37" s="138"/>
      <c r="D37" s="138"/>
      <c r="E37" s="138"/>
      <c r="F37" s="138"/>
      <c r="G37" s="138"/>
      <c r="H37" s="139"/>
      <c r="I37" s="139"/>
      <c r="J37" s="139"/>
      <c r="K37" s="138"/>
      <c r="L37" s="138"/>
      <c r="M37" s="138"/>
      <c r="N37" s="140"/>
      <c r="O37" s="140"/>
      <c r="P37" s="141"/>
    </row>
    <row r="38" spans="2:16" s="26" customFormat="1" x14ac:dyDescent="0.25">
      <c r="B38" s="117"/>
      <c r="C38" s="138"/>
      <c r="D38" s="138"/>
      <c r="E38" s="138"/>
      <c r="F38" s="138"/>
      <c r="G38" s="138"/>
      <c r="H38" s="139"/>
      <c r="I38" s="139"/>
      <c r="J38" s="139"/>
      <c r="K38" s="138"/>
      <c r="L38" s="138"/>
      <c r="M38" s="138"/>
      <c r="N38" s="140"/>
      <c r="O38" s="140"/>
      <c r="P38" s="141"/>
    </row>
    <row r="39" spans="2:16" s="26" customFormat="1" x14ac:dyDescent="0.25">
      <c r="B39" s="117"/>
      <c r="C39" s="138"/>
      <c r="D39" s="138"/>
      <c r="E39" s="138"/>
      <c r="F39" s="138"/>
      <c r="G39" s="138"/>
      <c r="H39" s="139"/>
      <c r="I39" s="139"/>
      <c r="J39" s="139"/>
      <c r="K39" s="138"/>
      <c r="L39" s="138"/>
      <c r="M39" s="138"/>
      <c r="N39" s="140"/>
      <c r="O39" s="140"/>
      <c r="P39" s="141"/>
    </row>
    <row r="40" spans="2:16" s="26" customFormat="1" x14ac:dyDescent="0.25">
      <c r="B40" s="117"/>
      <c r="C40" s="138"/>
      <c r="D40" s="138"/>
      <c r="E40" s="138"/>
      <c r="F40" s="138"/>
      <c r="G40" s="138"/>
      <c r="H40" s="139"/>
      <c r="I40" s="139"/>
      <c r="J40" s="139"/>
      <c r="K40" s="138"/>
      <c r="L40" s="138"/>
      <c r="M40" s="138"/>
      <c r="N40" s="140"/>
      <c r="O40" s="140"/>
      <c r="P40" s="141"/>
    </row>
    <row r="41" spans="2:16" s="26" customFormat="1" x14ac:dyDescent="0.25">
      <c r="B41" s="117"/>
      <c r="C41" s="138"/>
      <c r="D41" s="138"/>
      <c r="E41" s="138"/>
      <c r="F41" s="138"/>
      <c r="G41" s="138"/>
      <c r="H41" s="139"/>
      <c r="I41" s="139"/>
      <c r="J41" s="139"/>
      <c r="K41" s="138"/>
      <c r="L41" s="138"/>
      <c r="M41" s="138"/>
      <c r="N41" s="140"/>
      <c r="O41" s="140"/>
      <c r="P41" s="141"/>
    </row>
    <row r="42" spans="2:16" s="26" customFormat="1" x14ac:dyDescent="0.25">
      <c r="B42" s="117"/>
      <c r="C42" s="138"/>
      <c r="D42" s="138"/>
      <c r="E42" s="138"/>
      <c r="F42" s="138"/>
      <c r="G42" s="138"/>
      <c r="H42" s="139"/>
      <c r="I42" s="139"/>
      <c r="J42" s="139"/>
      <c r="K42" s="138"/>
      <c r="L42" s="138"/>
      <c r="M42" s="138"/>
      <c r="N42" s="140"/>
      <c r="O42" s="140"/>
      <c r="P42" s="141"/>
    </row>
    <row r="43" spans="2:16" s="26" customFormat="1" x14ac:dyDescent="0.25">
      <c r="B43" s="117"/>
      <c r="C43" s="138"/>
      <c r="D43" s="138"/>
      <c r="E43" s="138"/>
      <c r="F43" s="138"/>
      <c r="G43" s="138"/>
      <c r="H43" s="139"/>
      <c r="I43" s="139"/>
      <c r="J43" s="139"/>
      <c r="K43" s="138"/>
      <c r="L43" s="138"/>
      <c r="M43" s="138"/>
      <c r="N43" s="140"/>
      <c r="O43" s="140"/>
      <c r="P43" s="141"/>
    </row>
    <row r="44" spans="2:16" s="26" customFormat="1" x14ac:dyDescent="0.25">
      <c r="B44" s="117"/>
      <c r="C44" s="138"/>
      <c r="D44" s="138"/>
      <c r="E44" s="138"/>
      <c r="F44" s="138"/>
      <c r="G44" s="138"/>
      <c r="H44" s="139"/>
      <c r="I44" s="139"/>
      <c r="J44" s="139"/>
      <c r="K44" s="138"/>
      <c r="L44" s="138"/>
      <c r="M44" s="138"/>
      <c r="N44" s="140"/>
      <c r="O44" s="140"/>
      <c r="P44" s="141"/>
    </row>
    <row r="45" spans="2:16" s="26" customFormat="1" x14ac:dyDescent="0.25">
      <c r="B45" s="117"/>
      <c r="C45" s="138"/>
      <c r="D45" s="138"/>
      <c r="E45" s="138"/>
      <c r="F45" s="138"/>
      <c r="G45" s="138"/>
      <c r="H45" s="139"/>
      <c r="I45" s="139"/>
      <c r="J45" s="139"/>
      <c r="K45" s="138"/>
      <c r="L45" s="138"/>
      <c r="M45" s="138"/>
      <c r="N45" s="140"/>
      <c r="O45" s="140"/>
      <c r="P45" s="141"/>
    </row>
    <row r="46" spans="2:16" s="26" customFormat="1" x14ac:dyDescent="0.25">
      <c r="B46" s="50"/>
      <c r="C46" s="41"/>
      <c r="D46" s="41"/>
      <c r="E46" s="41"/>
      <c r="F46" s="41"/>
      <c r="G46" s="41"/>
      <c r="H46" s="42"/>
      <c r="I46" s="42"/>
      <c r="J46" s="42"/>
      <c r="K46" s="41"/>
      <c r="L46" s="41"/>
      <c r="M46" s="41"/>
      <c r="N46" s="62"/>
      <c r="O46" s="62"/>
      <c r="P46" s="63"/>
    </row>
    <row r="47" spans="2:16" s="26" customFormat="1" ht="6.95" customHeight="1" x14ac:dyDescent="0.25"/>
    <row r="48" spans="2:16" s="29" customFormat="1" ht="22.9" customHeight="1" x14ac:dyDescent="0.25">
      <c r="B48" s="27"/>
      <c r="C48" s="5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</sheetData>
  <sheetProtection algorithmName="SHA-512" hashValue="n2/ea4SPfriTh7q0rzxvIjT376qbs01HCx85A7wMGMTwlPMlCZVBxp9pvF1OezwLY6IH23fMa4QqFnI2D7s37g==" saltValue="syXPchQIQyo0DAOJPjmX7w==" spinCount="100000" sheet="1" objects="1" scenarios="1"/>
  <mergeCells count="16">
    <mergeCell ref="B19:D19"/>
    <mergeCell ref="E19:G19"/>
    <mergeCell ref="H19:J19"/>
    <mergeCell ref="K19:M19"/>
    <mergeCell ref="N19:P19"/>
    <mergeCell ref="N33:P33"/>
    <mergeCell ref="B33:D33"/>
    <mergeCell ref="E33:G33"/>
    <mergeCell ref="H33:J33"/>
    <mergeCell ref="K33:M33"/>
    <mergeCell ref="B20:D20"/>
    <mergeCell ref="E20:G20"/>
    <mergeCell ref="H20:J20"/>
    <mergeCell ref="K20:M20"/>
    <mergeCell ref="B32:P32"/>
    <mergeCell ref="N20:P20"/>
  </mergeCells>
  <conditionalFormatting sqref="B20">
    <cfRule type="expression" dxfId="11" priority="20">
      <formula>IF(B20="Check Your Data","TRUE")</formula>
    </cfRule>
    <cfRule type="expression" dxfId="10" priority="56">
      <formula>IF(B20="Compatible","TRUE")</formula>
    </cfRule>
    <cfRule type="expression" dxfId="9" priority="57">
      <formula>IF(B20="Low Compatibility","TRUE")</formula>
    </cfRule>
    <cfRule type="expression" dxfId="8" priority="58">
      <formula>IF(B20="Fair Compatibility","TRUE")</formula>
    </cfRule>
  </conditionalFormatting>
  <conditionalFormatting sqref="E20">
    <cfRule type="expression" dxfId="7" priority="19">
      <formula>IF(E20="Check Your Data","TRUE")</formula>
    </cfRule>
    <cfRule type="expression" dxfId="6" priority="52">
      <formula>IF(E20="Fair Compatibility","TRUE")</formula>
    </cfRule>
    <cfRule type="expression" dxfId="5" priority="54">
      <formula>IF(E20="Low Compatibility","TRUE")</formula>
    </cfRule>
    <cfRule type="expression" dxfId="4" priority="55">
      <formula>IF(E20="Compatible","TRUE")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H31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66" customWidth="1"/>
    <col min="2" max="2" width="38.7109375" style="66" customWidth="1"/>
    <col min="3" max="7" width="25.7109375" style="66" customWidth="1"/>
    <col min="8" max="8" width="3.7109375" style="66" customWidth="1"/>
    <col min="9" max="16384" width="8.85546875" style="66"/>
  </cols>
  <sheetData>
    <row r="1" spans="1:8" s="67" customFormat="1" ht="6.75" customHeight="1" x14ac:dyDescent="0.25">
      <c r="D1" s="71"/>
      <c r="E1" s="71"/>
    </row>
    <row r="2" spans="1:8" s="72" customFormat="1" ht="20.100000000000001" customHeight="1" x14ac:dyDescent="0.25">
      <c r="B2" s="142" t="s">
        <v>10</v>
      </c>
      <c r="C2" s="73"/>
      <c r="D2" s="73"/>
      <c r="E2" s="73"/>
      <c r="F2" s="73"/>
      <c r="G2" s="73"/>
      <c r="H2" s="74"/>
    </row>
    <row r="3" spans="1:8" s="3" customFormat="1" ht="24" customHeight="1" x14ac:dyDescent="0.25">
      <c r="B3" s="75" t="s">
        <v>37</v>
      </c>
      <c r="C3" s="76"/>
      <c r="D3" s="76"/>
      <c r="E3" s="76"/>
      <c r="F3" s="76"/>
      <c r="G3" s="76"/>
      <c r="H3" s="4"/>
    </row>
    <row r="4" spans="1:8" ht="4.9000000000000004" customHeight="1" x14ac:dyDescent="0.25">
      <c r="A4" s="77"/>
      <c r="B4" s="77"/>
      <c r="C4" s="77"/>
      <c r="D4" s="77"/>
      <c r="E4" s="77"/>
      <c r="F4" s="77"/>
      <c r="G4" s="77"/>
      <c r="H4" s="77"/>
    </row>
    <row r="5" spans="1:8" ht="9.9499999999999993" customHeight="1" x14ac:dyDescent="0.25">
      <c r="A5" s="77"/>
      <c r="B5" s="77"/>
      <c r="C5" s="77"/>
      <c r="D5" s="77"/>
      <c r="E5" s="77"/>
      <c r="F5" s="77"/>
      <c r="G5" s="77"/>
      <c r="H5" s="77"/>
    </row>
    <row r="6" spans="1:8" ht="30" customHeight="1" x14ac:dyDescent="0.25">
      <c r="A6" s="77"/>
      <c r="B6" s="77"/>
      <c r="C6" s="201" t="s">
        <v>11</v>
      </c>
      <c r="D6" s="202" t="s">
        <v>12</v>
      </c>
      <c r="E6" s="202" t="s">
        <v>13</v>
      </c>
      <c r="F6" s="202" t="s">
        <v>14</v>
      </c>
      <c r="G6" s="203" t="s">
        <v>35</v>
      </c>
      <c r="H6" s="77"/>
    </row>
    <row r="7" spans="1:8" ht="24.95" customHeight="1" x14ac:dyDescent="0.25">
      <c r="B7" s="174" t="s">
        <v>15</v>
      </c>
      <c r="C7" s="197">
        <v>11200000</v>
      </c>
      <c r="D7" s="198">
        <v>35000000</v>
      </c>
      <c r="E7" s="199"/>
      <c r="F7" s="200"/>
      <c r="G7" s="200"/>
    </row>
    <row r="8" spans="1:8" ht="24.95" customHeight="1" x14ac:dyDescent="0.25">
      <c r="B8" s="175" t="s">
        <v>16</v>
      </c>
      <c r="C8" s="185">
        <v>0.1</v>
      </c>
      <c r="D8" s="195">
        <v>0.05</v>
      </c>
      <c r="E8" s="192"/>
      <c r="F8" s="181"/>
      <c r="G8" s="181"/>
    </row>
    <row r="9" spans="1:8" ht="24.95" customHeight="1" x14ac:dyDescent="0.25">
      <c r="B9" s="176" t="s">
        <v>17</v>
      </c>
      <c r="C9" s="204" t="str">
        <f>Calc!$J$12</f>
        <v>Medium</v>
      </c>
      <c r="D9" s="205" t="str">
        <f>Calc!$K$12</f>
        <v>Medium</v>
      </c>
      <c r="E9" s="191"/>
      <c r="F9" s="182"/>
      <c r="G9" s="182"/>
    </row>
    <row r="10" spans="1:8" ht="20.100000000000001" customHeight="1" x14ac:dyDescent="0.25">
      <c r="B10" s="177" t="s">
        <v>60</v>
      </c>
      <c r="C10" s="186" t="s">
        <v>36</v>
      </c>
      <c r="D10" s="193" t="s">
        <v>36</v>
      </c>
      <c r="E10" s="189"/>
      <c r="F10" s="183"/>
      <c r="G10" s="183"/>
    </row>
    <row r="11" spans="1:8" ht="20.100000000000001" customHeight="1" x14ac:dyDescent="0.25">
      <c r="B11" s="177" t="s">
        <v>59</v>
      </c>
      <c r="C11" s="186" t="s">
        <v>36</v>
      </c>
      <c r="D11" s="193" t="s">
        <v>39</v>
      </c>
      <c r="E11" s="189"/>
      <c r="F11" s="183"/>
      <c r="G11" s="183"/>
    </row>
    <row r="12" spans="1:8" ht="20.100000000000001" customHeight="1" x14ac:dyDescent="0.25">
      <c r="B12" s="177" t="s">
        <v>21</v>
      </c>
      <c r="C12" s="186" t="s">
        <v>36</v>
      </c>
      <c r="D12" s="193" t="s">
        <v>39</v>
      </c>
      <c r="E12" s="189"/>
      <c r="F12" s="183"/>
      <c r="G12" s="183"/>
    </row>
    <row r="13" spans="1:8" ht="20.100000000000001" customHeight="1" x14ac:dyDescent="0.25">
      <c r="B13" s="177" t="s">
        <v>22</v>
      </c>
      <c r="C13" s="186" t="s">
        <v>36</v>
      </c>
      <c r="D13" s="193" t="s">
        <v>39</v>
      </c>
      <c r="E13" s="189"/>
      <c r="F13" s="183"/>
      <c r="G13" s="183"/>
    </row>
    <row r="14" spans="1:8" ht="20.100000000000001" customHeight="1" x14ac:dyDescent="0.25">
      <c r="B14" s="177" t="s">
        <v>23</v>
      </c>
      <c r="C14" s="186" t="s">
        <v>36</v>
      </c>
      <c r="D14" s="193" t="s">
        <v>36</v>
      </c>
      <c r="E14" s="189"/>
      <c r="F14" s="183"/>
      <c r="G14" s="183"/>
    </row>
    <row r="15" spans="1:8" ht="20.100000000000001" customHeight="1" x14ac:dyDescent="0.25">
      <c r="B15" s="177" t="s">
        <v>34</v>
      </c>
      <c r="C15" s="186" t="s">
        <v>39</v>
      </c>
      <c r="D15" s="193" t="s">
        <v>36</v>
      </c>
      <c r="E15" s="189"/>
      <c r="F15" s="183"/>
      <c r="G15" s="183"/>
    </row>
    <row r="16" spans="1:8" ht="20.100000000000001" customHeight="1" x14ac:dyDescent="0.25">
      <c r="B16" s="177" t="s">
        <v>24</v>
      </c>
      <c r="C16" s="186" t="s">
        <v>36</v>
      </c>
      <c r="D16" s="193" t="s">
        <v>36</v>
      </c>
      <c r="E16" s="189"/>
      <c r="F16" s="183"/>
      <c r="G16" s="183"/>
    </row>
    <row r="17" spans="2:7" ht="20.100000000000001" customHeight="1" x14ac:dyDescent="0.25">
      <c r="B17" s="177" t="s">
        <v>18</v>
      </c>
      <c r="C17" s="186" t="s">
        <v>39</v>
      </c>
      <c r="D17" s="193" t="s">
        <v>36</v>
      </c>
      <c r="E17" s="189"/>
      <c r="F17" s="183"/>
      <c r="G17" s="183"/>
    </row>
    <row r="18" spans="2:7" ht="24.95" customHeight="1" x14ac:dyDescent="0.25">
      <c r="B18" s="176" t="s">
        <v>19</v>
      </c>
      <c r="C18" s="186" t="s">
        <v>36</v>
      </c>
      <c r="D18" s="193" t="s">
        <v>40</v>
      </c>
      <c r="E18" s="189"/>
      <c r="F18" s="183"/>
      <c r="G18" s="183"/>
    </row>
    <row r="19" spans="2:7" ht="24.95" customHeight="1" x14ac:dyDescent="0.25">
      <c r="B19" s="176" t="s">
        <v>20</v>
      </c>
      <c r="C19" s="186" t="s">
        <v>36</v>
      </c>
      <c r="D19" s="193" t="s">
        <v>40</v>
      </c>
      <c r="E19" s="189"/>
      <c r="F19" s="183"/>
      <c r="G19" s="183"/>
    </row>
    <row r="20" spans="2:7" ht="24.95" customHeight="1" x14ac:dyDescent="0.25">
      <c r="B20" s="175" t="s">
        <v>30</v>
      </c>
      <c r="C20" s="187">
        <v>1200000</v>
      </c>
      <c r="D20" s="194">
        <v>2100000</v>
      </c>
      <c r="E20" s="190"/>
      <c r="F20" s="183"/>
      <c r="G20" s="184"/>
    </row>
    <row r="21" spans="2:7" ht="24.95" customHeight="1" x14ac:dyDescent="0.25">
      <c r="B21" s="175" t="s">
        <v>31</v>
      </c>
      <c r="C21" s="187">
        <v>670000</v>
      </c>
      <c r="D21" s="194">
        <v>1100000</v>
      </c>
      <c r="E21" s="190"/>
      <c r="F21" s="184"/>
      <c r="G21" s="184"/>
    </row>
    <row r="22" spans="2:7" ht="24.95" customHeight="1" x14ac:dyDescent="0.25">
      <c r="B22" s="175" t="s">
        <v>32</v>
      </c>
      <c r="C22" s="187">
        <v>230000</v>
      </c>
      <c r="D22" s="194">
        <v>420000</v>
      </c>
      <c r="E22" s="190"/>
      <c r="F22" s="184"/>
      <c r="G22" s="184"/>
    </row>
    <row r="23" spans="2:7" ht="24.95" customHeight="1" x14ac:dyDescent="0.25">
      <c r="B23" s="176" t="s">
        <v>33</v>
      </c>
      <c r="C23" s="204" t="str">
        <f ca="1">Calc!Q18</f>
        <v>Middle Age</v>
      </c>
      <c r="D23" s="205" t="str">
        <f>Calc!R18</f>
        <v>Mixed</v>
      </c>
      <c r="E23" s="191"/>
      <c r="F23" s="182"/>
      <c r="G23" s="182"/>
    </row>
    <row r="24" spans="2:7" ht="20.100000000000001" customHeight="1" x14ac:dyDescent="0.25">
      <c r="B24" s="178" t="s">
        <v>25</v>
      </c>
      <c r="C24" s="185">
        <v>0.1</v>
      </c>
      <c r="D24" s="195">
        <v>0.2</v>
      </c>
      <c r="E24" s="192"/>
      <c r="F24" s="181"/>
      <c r="G24" s="181"/>
    </row>
    <row r="25" spans="2:7" ht="20.100000000000001" customHeight="1" x14ac:dyDescent="0.25">
      <c r="B25" s="178" t="s">
        <v>26</v>
      </c>
      <c r="C25" s="185">
        <v>0.2</v>
      </c>
      <c r="D25" s="195">
        <v>0.3</v>
      </c>
      <c r="E25" s="192"/>
      <c r="F25" s="181"/>
      <c r="G25" s="181"/>
    </row>
    <row r="26" spans="2:7" ht="20.100000000000001" customHeight="1" x14ac:dyDescent="0.25">
      <c r="B26" s="178" t="s">
        <v>27</v>
      </c>
      <c r="C26" s="185">
        <v>0.3</v>
      </c>
      <c r="D26" s="195">
        <v>0.1</v>
      </c>
      <c r="E26" s="192"/>
      <c r="F26" s="181"/>
      <c r="G26" s="181"/>
    </row>
    <row r="27" spans="2:7" ht="20.100000000000001" customHeight="1" x14ac:dyDescent="0.25">
      <c r="B27" s="178" t="s">
        <v>28</v>
      </c>
      <c r="C27" s="185">
        <v>0.4</v>
      </c>
      <c r="D27" s="195">
        <v>0.1</v>
      </c>
      <c r="E27" s="192"/>
      <c r="F27" s="181"/>
      <c r="G27" s="181"/>
    </row>
    <row r="28" spans="2:7" ht="20.100000000000001" customHeight="1" x14ac:dyDescent="0.25">
      <c r="B28" s="178" t="s">
        <v>48</v>
      </c>
      <c r="C28" s="185">
        <v>0</v>
      </c>
      <c r="D28" s="195">
        <v>0.1</v>
      </c>
      <c r="E28" s="192"/>
      <c r="F28" s="181"/>
      <c r="G28" s="181"/>
    </row>
    <row r="29" spans="2:7" ht="20.100000000000001" customHeight="1" x14ac:dyDescent="0.25">
      <c r="B29" s="179" t="s">
        <v>29</v>
      </c>
      <c r="C29" s="188">
        <v>0</v>
      </c>
      <c r="D29" s="196">
        <v>0.2</v>
      </c>
      <c r="E29" s="192"/>
      <c r="F29" s="181"/>
      <c r="G29" s="181"/>
    </row>
    <row r="30" spans="2:7" ht="15" customHeight="1" x14ac:dyDescent="0.25"/>
    <row r="31" spans="2:7" s="67" customFormat="1" ht="22.9" customHeight="1" x14ac:dyDescent="0.25">
      <c r="B31" s="68"/>
      <c r="C31" s="69"/>
      <c r="D31" s="70"/>
      <c r="E31" s="70"/>
      <c r="F31" s="68"/>
      <c r="G31" s="68"/>
    </row>
  </sheetData>
  <sheetProtection algorithmName="SHA-512" hashValue="389k0pC+PXe2ZwlALOmsdSYO+UZklnXV/grqqnrD7MWUaysMpttyGN0U1NkvJ7nmmLXvx4WUtSuPI6vl2CJvfA==" saltValue="HVX7b+ag4/7bk5gkzSJbhQ==" spinCount="100000" sheet="1" objects="1" scenarios="1"/>
  <phoneticPr fontId="29" type="noConversion"/>
  <conditionalFormatting sqref="C10:D19">
    <cfRule type="expression" dxfId="3" priority="8">
      <formula>IF(C10="High","TRUE")</formula>
    </cfRule>
    <cfRule type="expression" dxfId="2" priority="9">
      <formula>IF(C10="Medium","TRUE")</formula>
    </cfRule>
    <cfRule type="expression" dxfId="1" priority="10">
      <formula>IF(C10="Low","TRUE")</formula>
    </cfRule>
  </conditionalFormatting>
  <conditionalFormatting sqref="C23:D23">
    <cfRule type="expression" dxfId="0" priority="1">
      <formula>IF(C23="The sum of age groups must be 100%","TRUE")</formula>
    </cfRule>
  </conditionalFormatting>
  <dataValidations count="1">
    <dataValidation type="list" allowBlank="1" showInputMessage="1" showErrorMessage="1" sqref="C10:D19" xr:uid="{132E0750-5FAB-47C5-8EEA-777A084748AD}">
      <formula1>Data_Validation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B8835-4D52-493E-A9E5-F1239677D459}">
  <sheetPr codeName="Sheet3"/>
  <dimension ref="B5:AL32"/>
  <sheetViews>
    <sheetView showGridLine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9.140625" style="12"/>
    <col min="2" max="2" width="28.85546875" style="12" bestFit="1" customWidth="1"/>
    <col min="3" max="6" width="11" style="12" bestFit="1" customWidth="1"/>
    <col min="7" max="9" width="9.140625" style="12"/>
    <col min="10" max="10" width="10.28515625" style="12" customWidth="1"/>
    <col min="11" max="13" width="10.28515625" style="12" bestFit="1" customWidth="1"/>
    <col min="14" max="14" width="10.28515625" style="12" customWidth="1"/>
    <col min="15" max="15" width="9.140625" style="12"/>
    <col min="16" max="16" width="11.140625" style="12" bestFit="1" customWidth="1"/>
    <col min="17" max="21" width="10.28515625" style="12" customWidth="1"/>
    <col min="22" max="22" width="9.140625" style="12"/>
    <col min="23" max="24" width="10.28515625" style="12" customWidth="1"/>
    <col min="25" max="25" width="10.42578125" style="12" customWidth="1"/>
    <col min="26" max="29" width="10.28515625" style="12" customWidth="1"/>
    <col min="30" max="30" width="9.140625" style="12"/>
    <col min="31" max="31" width="10" style="12" bestFit="1" customWidth="1"/>
    <col min="32" max="32" width="15.28515625" style="12" bestFit="1" customWidth="1"/>
    <col min="33" max="33" width="18" style="12" bestFit="1" customWidth="1"/>
    <col min="34" max="34" width="17.42578125" style="12" bestFit="1" customWidth="1"/>
    <col min="35" max="35" width="17.42578125" style="12" customWidth="1"/>
    <col min="36" max="36" width="16.85546875" style="12" bestFit="1" customWidth="1"/>
    <col min="37" max="37" width="9.140625" style="12"/>
    <col min="38" max="38" width="14.7109375" style="12" bestFit="1" customWidth="1"/>
    <col min="39" max="16384" width="9.140625" style="12"/>
  </cols>
  <sheetData>
    <row r="5" spans="2:38" x14ac:dyDescent="0.25">
      <c r="I5" s="80"/>
      <c r="J5" s="118" t="s">
        <v>17</v>
      </c>
      <c r="K5" s="81"/>
      <c r="L5" s="81"/>
      <c r="M5" s="81"/>
      <c r="N5" s="81"/>
      <c r="P5" s="80"/>
      <c r="Q5" s="119" t="s">
        <v>33</v>
      </c>
      <c r="R5" s="81"/>
      <c r="S5" s="81"/>
      <c r="T5" s="91"/>
      <c r="U5" s="81"/>
      <c r="W5" s="80"/>
      <c r="X5" s="80"/>
      <c r="Y5" s="96" t="s">
        <v>55</v>
      </c>
      <c r="Z5" s="81"/>
      <c r="AA5" s="81"/>
      <c r="AB5" s="91"/>
      <c r="AC5" s="81"/>
    </row>
    <row r="6" spans="2:38" x14ac:dyDescent="0.25">
      <c r="B6" s="78" t="str">
        <f ca="1">IFERROR(IF(INDEX(Data_Input!$B$5:$B$29,ROW(A2))=0,null(),INDEX(Data_Input!$B$5:$B$29,ROW(A2))),"")</f>
        <v/>
      </c>
      <c r="C6" s="79" t="str">
        <f>IFERROR(IF(INDEX(Data_Input!$C$5:$C$29,ROW(A2))=0,null(),INDEX(Data_Input!$C$5:$C$29,ROW(A2))),"")</f>
        <v xml:space="preserve">Market 1 </v>
      </c>
      <c r="D6" s="79" t="str">
        <f>IFERROR(IF(INDEX(Data_Input!$D$5:$D$29,ROW(A2))=0,null(),INDEX(Data_Input!$D$5:$D$29,ROW(A2))),"")</f>
        <v>Market 2</v>
      </c>
      <c r="E6" s="79" t="str">
        <f>IFERROR(IF(INDEX(Data_Input!$E$5:$E$29,ROW(A2))=0,null(),INDEX(Data_Input!$E$5:$E$29,ROW(A2))),"")</f>
        <v>Market 3</v>
      </c>
      <c r="F6" s="79" t="str">
        <f>IFERROR(IF(INDEX(Data_Input!$F$5:$F$29,ROW(A2))=0,null(),INDEX(Data_Input!$F$5:$F$29,ROW(A2))),"")</f>
        <v>Market 4</v>
      </c>
      <c r="G6" s="79" t="str">
        <f>IFERROR(IF(INDEX(Data_Input!$G$5:$G$29,ROW(A2))=0,null(),INDEX(Data_Input!$G$5:$G$29,ROW(A2))),"")</f>
        <v>Market 5</v>
      </c>
      <c r="I6" s="80"/>
      <c r="J6" s="82" t="str">
        <f>IFERROR(IF(INDEX(Data_Input!$C$5:$C$29,ROW(A2))=0,null(),INDEX(Data_Input!$C$5:$C$29,ROW(A2))),"")</f>
        <v xml:space="preserve">Market 1 </v>
      </c>
      <c r="K6" s="83" t="str">
        <f>IFERROR(IF(INDEX(Data_Input!$D$5:$D$29,ROW(A2))=0,null(),INDEX(Data_Input!$D$5:$D$29,ROW(A2))),"")</f>
        <v>Market 2</v>
      </c>
      <c r="L6" s="83" t="str">
        <f>IFERROR(IF(INDEX(Data_Input!$E$5:$E$29,ROW(A2))=0,null(),INDEX(Data_Input!$E$5:$E$29,ROW(A2))),"")</f>
        <v>Market 3</v>
      </c>
      <c r="M6" s="83" t="str">
        <f>IFERROR(IF(INDEX(Data_Input!$F$5:$F$29,ROW(A2))=0,null(),INDEX(Data_Input!$F$5:$F$29,ROW(A2))),"")</f>
        <v>Market 4</v>
      </c>
      <c r="N6" s="83" t="str">
        <f>IFERROR(IF(INDEX(Data_Input!$G$5:$G$29,ROW(A2))=0,null(),INDEX(Data_Input!$G$5:$G$29,ROW(A2))),"")</f>
        <v>Market 5</v>
      </c>
      <c r="O6" s="34"/>
      <c r="P6" s="80"/>
      <c r="Q6" s="82" t="str">
        <f>IFERROR(IF(INDEX(Data_Input!$C$5:$C$29,ROW(#REF!))=0,null(),INDEX(Data_Input!$C$5:$C$29,ROW(#REF!))),"")</f>
        <v/>
      </c>
      <c r="R6" s="83" t="str">
        <f>IFERROR(IF(INDEX(Data_Input!$D$5:$D$29,ROW(#REF!))=0,null(),INDEX(Data_Input!$D$5:$D$29,ROW(#REF!))),"")</f>
        <v/>
      </c>
      <c r="S6" s="83" t="str">
        <f>IFERROR(IF(INDEX(Data_Input!$E$5:$E$29,ROW(#REF!))=0,null(),INDEX(Data_Input!$E$5:$E$29,ROW(#REF!))),"")</f>
        <v/>
      </c>
      <c r="T6" s="83" t="str">
        <f>IFERROR(IF(INDEX(Data_Input!$F$5:$F$29,ROW(#REF!))=0,null(),INDEX(Data_Input!$F$5:$F$29,ROW(#REF!))),"")</f>
        <v/>
      </c>
      <c r="U6" s="83" t="str">
        <f>IFERROR(IF(INDEX(Data_Input!$G$5:$G$29,ROW(#REF!))=0,null(),INDEX(Data_Input!$G$5:$G$29,ROW(#REF!))),"")</f>
        <v/>
      </c>
      <c r="V6" s="34"/>
      <c r="W6" s="80" t="s">
        <v>58</v>
      </c>
      <c r="X6" s="97">
        <f>MAX(COUNTA(X7:X11)-COUNTBLANK(X7:X11),1)</f>
        <v>2</v>
      </c>
      <c r="Y6" s="98" t="s">
        <v>50</v>
      </c>
      <c r="Z6" s="99" t="s">
        <v>51</v>
      </c>
      <c r="AA6" s="99" t="s">
        <v>52</v>
      </c>
      <c r="AB6" s="99" t="s">
        <v>53</v>
      </c>
      <c r="AC6" s="99" t="s">
        <v>54</v>
      </c>
      <c r="AD6" s="34"/>
      <c r="AE6" s="105"/>
      <c r="AF6" s="106" t="s">
        <v>17</v>
      </c>
      <c r="AG6" s="107" t="s">
        <v>19</v>
      </c>
      <c r="AH6" s="107" t="s">
        <v>20</v>
      </c>
      <c r="AI6" s="107" t="s">
        <v>57</v>
      </c>
      <c r="AJ6" s="108" t="s">
        <v>56</v>
      </c>
      <c r="AK6" s="34"/>
      <c r="AL6" s="114" t="s">
        <v>38</v>
      </c>
    </row>
    <row r="7" spans="2:38" x14ac:dyDescent="0.25">
      <c r="B7" s="147" t="str">
        <f>IFERROR(IF(INDEX(Data_Input!$B$5:$B$29,ROW(A3))=0,null(),INDEX(Data_Input!$B$5:$B$29,ROW(A3))),"")</f>
        <v>Market Size</v>
      </c>
      <c r="C7" s="148">
        <f>IFERROR(IF(INDEX(Data_Input!$C$5:$C$29,ROW(A3))=0,null(),INDEX(Data_Input!$C$5:$C$29,ROW(A3))),"")</f>
        <v>11200000</v>
      </c>
      <c r="D7" s="148">
        <f>IFERROR(IF(INDEX(Data_Input!$D$5:$D$29,ROW(A3))=0,null(),INDEX(Data_Input!$D$5:$D$29,ROW(A3))),"")</f>
        <v>35000000</v>
      </c>
      <c r="E7" s="148"/>
      <c r="F7" s="148"/>
      <c r="G7" s="149"/>
      <c r="I7" s="84" t="s">
        <v>39</v>
      </c>
      <c r="J7" s="158">
        <f>COUNTIF($C$10:$C$17,"Low")</f>
        <v>2</v>
      </c>
      <c r="K7" s="85">
        <f>COUNTIF($D$10:$D$17,"Low")</f>
        <v>3</v>
      </c>
      <c r="L7" s="85"/>
      <c r="M7" s="85"/>
      <c r="N7" s="159"/>
      <c r="P7" s="84" t="s">
        <v>25</v>
      </c>
      <c r="Q7" s="166">
        <f>IFERROR(IF(INDEX(Data_Input!$C$24:$C$29,ROW(A1))=0,null(),INDEX(Data_Input!$C$24:$C$29,ROW(A1))),0)</f>
        <v>0.1</v>
      </c>
      <c r="R7" s="92">
        <f>IFERROR(IF(INDEX(Data_Input!$D$24:$D$29,ROW(B1))=0,null(),INDEX(Data_Input!$D$24:$D$29,ROW(B1))),0)</f>
        <v>0.2</v>
      </c>
      <c r="S7" s="92"/>
      <c r="T7" s="92"/>
      <c r="U7" s="167"/>
      <c r="W7" s="100" t="str">
        <f>IFERROR(IF(INDEX(Data_Input!$C$5:$C$29,ROW(A2))=0,null(),INDEX(Data_Input!$C$5:$C$29,ROW(A2))),"")</f>
        <v xml:space="preserve">Market 1 </v>
      </c>
      <c r="X7" s="101" t="str">
        <f t="shared" ref="X7:X10" si="0">IF(LEN(Y7)=0,"",W7)</f>
        <v xml:space="preserve">Market 1 </v>
      </c>
      <c r="Y7" s="124">
        <f>INDEX($C$7:$G$7,1,MATCH(W7,$C$6:$G$6))</f>
        <v>11200000</v>
      </c>
      <c r="Z7" s="125">
        <f>IFERROR((Y7*(INDEX($C$8:$G$8,1,MATCH(W7,$C$6:$G$6,0))))+Y7,"")</f>
        <v>12320000</v>
      </c>
      <c r="AA7" s="125">
        <f>IFERROR((Z7*(INDEX($C$8:$G$8,1,MATCH(W7,$C$6:$G$6,0))))+Z7,"")</f>
        <v>13552000</v>
      </c>
      <c r="AB7" s="125">
        <f>IFERROR((AA7*(INDEX($C$8:$G$8,1,MATCH(W7,$C$6:$G$6,0))))+AA7,"")</f>
        <v>14907200</v>
      </c>
      <c r="AC7" s="126">
        <f>IFERROR((AB7*(INDEX($C$8:$G$8,1,MATCH(W7,$C$6:$G$6,0))))+AB7,"")</f>
        <v>16397920</v>
      </c>
      <c r="AE7" s="100" t="str">
        <f>IFERROR(IF(INDEX(Data_Input!$C$5:$C$29,ROW(A2))=0,null(),INDEX(Data_Input!$C$5:$C$29,ROW(A2))),"")</f>
        <v xml:space="preserve">Market 1 </v>
      </c>
      <c r="AF7" s="109">
        <f>IFERROR(IF(INDEX($C$9:$G$9,MATCH(AE7,$C$6:$G$6,0))="",0,IF(INDEX($C$9:$G$9,MATCH(AE7,$C$6:$G$6,0))="Low",1,IF(INDEX($C$9:$G$9,MATCH(AE7,$C$6:$G$6,0))="Medium",2,IF(INDEX($C$9:$G$9,MATCH(AE7,$C$6:$G$6,0))="High",3,0)))),0)</f>
        <v>2</v>
      </c>
      <c r="AG7" s="109">
        <f>IFERROR(IF(INDEX($C$18:$G$18,MATCH(AE7,$C$6:$G$6,0))="",0,IF(INDEX($C$18:$G$18,MATCH(AE7,$C$6:$G$6,0))="Low",1,IF(INDEX($C$18:$G$18,MATCH(AE7,$C$6:$G$6,0))="Medium",2,IF(INDEX($C$18:$G$18,MATCH(AE7,$C$6:$G$6,0))="High",3,0)))),0)</f>
        <v>2</v>
      </c>
      <c r="AH7" s="109">
        <f>IFERROR(IF(INDEX($C$19:$G$19,MATCH(AE7,$C$6:$G$6,0))="",0,IF(INDEX($C$19:$G$19,MATCH(AE7,$C$6:$G$6,0))="Low",1,IF(INDEX($C$19:$G$19,MATCH(AE7,$C$6:$G$6,0))="Medium",2,IF(INDEX($C$19:$G$19,MATCH(AE7,$C$6:$G$6,0))="High",3,0)))),0)</f>
        <v>2</v>
      </c>
      <c r="AI7" s="109">
        <f>COUNTIF(AF7:AH7,"&lt;&gt;0")</f>
        <v>3</v>
      </c>
      <c r="AJ7" s="123" t="str">
        <f t="shared" ref="AJ7:AJ8" si="1">IFERROR(IF((AF7+AG7+AH7)=0,"No Data",IF((AF7+AG7+AH7)/AI7&lt;=1.5,"Low Compatibility",IF((AF7+AG7+AH7)/AI7&lt;=2.5,"Fair Compatibility",IF((AF7+AG7+AH7)/AI7&gt;2.5,"Compatible","Check Your Data")))),"Check Your Data")</f>
        <v>Fair Compatibility</v>
      </c>
      <c r="AL7" s="115"/>
    </row>
    <row r="8" spans="2:38" x14ac:dyDescent="0.25">
      <c r="B8" s="150" t="str">
        <f>IFERROR(IF(INDEX(Data_Input!$B$5:$B$29,ROW(A4))=0,null(),INDEX(Data_Input!$B$5:$B$29,ROW(A4))),"")</f>
        <v>Growth Rate</v>
      </c>
      <c r="C8" s="144">
        <f>IFERROR(IF(INDEX(Data_Input!$C$5:$C$29,ROW(A4))=0,null(),INDEX(Data_Input!$C$5:$C$29,ROW(A4))),"")</f>
        <v>0.1</v>
      </c>
      <c r="D8" s="144">
        <f>IFERROR(IF(INDEX(Data_Input!$D$5:$D$29,ROW(A4))=0,null(),INDEX(Data_Input!$D$5:$D$29,ROW(A4))),"")</f>
        <v>0.05</v>
      </c>
      <c r="E8" s="144"/>
      <c r="F8" s="144"/>
      <c r="G8" s="151"/>
      <c r="I8" s="86" t="s">
        <v>36</v>
      </c>
      <c r="J8" s="160">
        <f>COUNTIF($C$10:$C$17,"Medium")</f>
        <v>6</v>
      </c>
      <c r="K8" s="87">
        <f>COUNTIF($D$10:$D$17,"Medium")</f>
        <v>5</v>
      </c>
      <c r="L8" s="87"/>
      <c r="M8" s="87"/>
      <c r="N8" s="161"/>
      <c r="P8" s="86" t="s">
        <v>26</v>
      </c>
      <c r="Q8" s="168">
        <f>IFERROR(IF(INDEX(Data_Input!$C$24:$C$29,ROW(A2))=0,null(),INDEX(Data_Input!$C$24:$C$29,ROW(A2))),0)</f>
        <v>0.2</v>
      </c>
      <c r="R8" s="93">
        <f>IFERROR(IF(INDEX(Data_Input!$D$24:$D$29,ROW(B2))=0,null(),INDEX(Data_Input!$D$24:$D$29,ROW(B2))),0)</f>
        <v>0.3</v>
      </c>
      <c r="S8" s="93"/>
      <c r="T8" s="93"/>
      <c r="U8" s="169"/>
      <c r="W8" s="102" t="str">
        <f>IFERROR(IF(INDEX(Data_Input!$D$5:$D$29,ROW(A2))=0,null(),INDEX(Data_Input!$D$5:$D$29,ROW(A2))),"")</f>
        <v>Market 2</v>
      </c>
      <c r="X8" s="120" t="str">
        <f t="shared" si="0"/>
        <v>Market 2</v>
      </c>
      <c r="Y8" s="127">
        <f>INDEX($C$7:$G$7,1,MATCH(W8,$C$6:$G$6))</f>
        <v>35000000</v>
      </c>
      <c r="Z8" s="128">
        <f>IFERROR((Y8*(INDEX($C$8:$G$8,1,MATCH(W8,$C$6:$G$6,0))))+Y8,"")</f>
        <v>36750000</v>
      </c>
      <c r="AA8" s="128">
        <f>IFERROR((Z8*(INDEX($C$8:$G$8,1,MATCH(W8,$C$6:$G$6,0))))+Z8,"")</f>
        <v>38587500</v>
      </c>
      <c r="AB8" s="128">
        <f>IFERROR((AA8*(INDEX($C$8:$G$8,1,MATCH(W8,$C$6:$G$6,0))))+AA8,"")</f>
        <v>40516875</v>
      </c>
      <c r="AC8" s="129">
        <f>IFERROR((AB8*(INDEX($C$8:$G$8,1,MATCH(W8,$C$6:$G$6,0))))+AB8,"")</f>
        <v>42542718.75</v>
      </c>
      <c r="AE8" s="102" t="str">
        <f>IFERROR(IF(INDEX(Data_Input!$D$5:$D$29,ROW(A2))=0,null(),INDEX(Data_Input!$D$5:$D$29,ROW(A2))),"")</f>
        <v>Market 2</v>
      </c>
      <c r="AF8" s="111">
        <f>IFERROR(IF(INDEX($C$9:$G$9,MATCH(AE8,$C$6:$G$6,0))="",0,IF(INDEX($C$9:$G$9,MATCH(AE8,$C$6:$G$6,0))="Low",1,IF(INDEX($C$9:$G$9,MATCH(AE8,$C$6:$G$6,0))="Medium",2,IF(INDEX($C$9:$G$9,MATCH(AE8,$C$6:$G$6,0))="High",3,0)))),0)</f>
        <v>2</v>
      </c>
      <c r="AG8" s="111">
        <f>IFERROR(IF(INDEX($C$18:$G$18,MATCH(AE8,$C$6:$G$6,0))="",0,IF(INDEX($C$18:$G$18,MATCH(AE8,$C$6:$G$6,0))="Low",1,IF(INDEX($C$18:$G$18,MATCH(AE8,$C$6:$G$6,0))="Medium",2,IF(INDEX($C$18:$G$18,MATCH(AE8,$C$6:$G$6,0))="High",3,0)))),0)</f>
        <v>3</v>
      </c>
      <c r="AH8" s="111">
        <f>IFERROR(IF(INDEX($C$19:$G$19,MATCH(AE8,$C$6:$G$6,0))="",0,IF(INDEX($C$19:$G$19,MATCH(AE8,$C$6:$G$6,0))="Low",1,IF(INDEX($C$19:$G$19,MATCH(AE8,$C$6:$G$6,0))="Medium",2,IF(INDEX($C$19:$G$19,MATCH(AE8,$C$6:$G$6,0))="High",3,0)))),0)</f>
        <v>3</v>
      </c>
      <c r="AI8" s="111">
        <f t="shared" ref="AI8" si="2">COUNTIF(AF8:AH8,"&lt;&gt;0")</f>
        <v>3</v>
      </c>
      <c r="AJ8" s="110" t="str">
        <f t="shared" si="1"/>
        <v>Compatible</v>
      </c>
      <c r="AL8" s="115" t="s">
        <v>39</v>
      </c>
    </row>
    <row r="9" spans="2:38" x14ac:dyDescent="0.25">
      <c r="B9" s="150" t="str">
        <f>IFERROR(IF(INDEX(Data_Input!$B$5:$B$29,ROW(A5))=0,null(),INDEX(Data_Input!$B$5:$B$29,ROW(A5))),"")</f>
        <v>Barriers to Entry</v>
      </c>
      <c r="C9" s="143" t="str">
        <f>IFERROR(IF(INDEX(Data_Input!$C$5:$C$29,ROW(A5))=0,null(),INDEX(Data_Input!$C$5:$C$29,ROW(A5))),"")</f>
        <v>Medium</v>
      </c>
      <c r="D9" s="143" t="str">
        <f>IFERROR(IF(INDEX(Data_Input!$D$5:$D$29,ROW(A5))=0,null(),INDEX(Data_Input!$D$5:$D$29,ROW(A5))),"")</f>
        <v>Medium</v>
      </c>
      <c r="E9" s="143"/>
      <c r="F9" s="143"/>
      <c r="G9" s="110"/>
      <c r="I9" s="86" t="s">
        <v>40</v>
      </c>
      <c r="J9" s="160">
        <f>COUNTIF($C$10:$C$17,"High")</f>
        <v>0</v>
      </c>
      <c r="K9" s="87">
        <f>COUNTIF($D$10:$D$17,"High")</f>
        <v>0</v>
      </c>
      <c r="L9" s="87"/>
      <c r="M9" s="87"/>
      <c r="N9" s="161"/>
      <c r="P9" s="86" t="s">
        <v>27</v>
      </c>
      <c r="Q9" s="168">
        <f>IFERROR(IF(INDEX(Data_Input!$C$24:$C$29,ROW(A3))=0,null(),INDEX(Data_Input!$C$24:$C$29,ROW(A3))),0)</f>
        <v>0.3</v>
      </c>
      <c r="R9" s="93">
        <f>IFERROR(IF(INDEX(Data_Input!$D$24:$D$29,ROW(B3))=0,null(),INDEX(Data_Input!$D$24:$D$29,ROW(B3))),0)</f>
        <v>0.1</v>
      </c>
      <c r="S9" s="93"/>
      <c r="T9" s="93"/>
      <c r="U9" s="169"/>
      <c r="W9" s="102" t="str">
        <f>IFERROR(IF(INDEX(Data_Input!$E$5:$E$29,ROW(A2))=0,null(),INDEX(Data_Input!$E$5:$E$29,ROW(A2))),"")</f>
        <v>Market 3</v>
      </c>
      <c r="X9" s="120" t="str">
        <f t="shared" si="0"/>
        <v/>
      </c>
      <c r="Y9" s="127"/>
      <c r="Z9" s="128"/>
      <c r="AA9" s="128"/>
      <c r="AB9" s="128"/>
      <c r="AC9" s="129"/>
      <c r="AE9" s="102" t="str">
        <f>IFERROR(IF(INDEX(Data_Input!$E$5:$E$29,ROW(A2))=0,null(),INDEX(Data_Input!$E$5:$E$29,ROW(A2))),"")</f>
        <v>Market 3</v>
      </c>
      <c r="AF9" s="111"/>
      <c r="AG9" s="111"/>
      <c r="AH9" s="111"/>
      <c r="AI9" s="111"/>
      <c r="AJ9" s="110"/>
      <c r="AL9" s="115" t="s">
        <v>36</v>
      </c>
    </row>
    <row r="10" spans="2:38" x14ac:dyDescent="0.25">
      <c r="B10" s="152" t="str">
        <f>IFERROR(IF(INDEX(Data_Input!$B$5:$B$29,ROW(A6))=0,null(),INDEX(Data_Input!$B$5:$B$29,ROW(A6))),"")</f>
        <v>Economies of Scale</v>
      </c>
      <c r="C10" s="143" t="str">
        <f>IFERROR(IF(INDEX(Data_Input!$C$5:$C$29,ROW(A6))=0,null(),INDEX(Data_Input!$C$5:$C$29,ROW(A6))),"")</f>
        <v>Medium</v>
      </c>
      <c r="D10" s="143" t="str">
        <f>IFERROR(IF(INDEX(Data_Input!$D$5:$D$29,ROW(A6))=0,null(),INDEX(Data_Input!$D$5:$D$29,ROW(A6))),"")</f>
        <v>Medium</v>
      </c>
      <c r="E10" s="143"/>
      <c r="F10" s="143"/>
      <c r="G10" s="110"/>
      <c r="I10" s="86" t="s">
        <v>41</v>
      </c>
      <c r="J10" s="162" t="str">
        <f>IF(COUNTIF($C$10:$C$17,"")=8,"Empty","Not Empty")</f>
        <v>Not Empty</v>
      </c>
      <c r="K10" s="88" t="str">
        <f>IF(COUNTIF($D$10:$D$17,"")=8,"Empty","Not Empty")</f>
        <v>Not Empty</v>
      </c>
      <c r="L10" s="88"/>
      <c r="M10" s="88"/>
      <c r="N10" s="163"/>
      <c r="P10" s="86" t="s">
        <v>28</v>
      </c>
      <c r="Q10" s="168">
        <f>IFERROR(IF(INDEX(Data_Input!$C$24:$C$29,ROW(A4))=0,null(),INDEX(Data_Input!$C$24:$C$29,ROW(A4))),0)</f>
        <v>0.4</v>
      </c>
      <c r="R10" s="93">
        <f>IFERROR(IF(INDEX(Data_Input!$D$24:$D$29,ROW(B4))=0,null(),INDEX(Data_Input!$D$24:$D$29,ROW(B4))),0)</f>
        <v>0.1</v>
      </c>
      <c r="S10" s="93"/>
      <c r="T10" s="93"/>
      <c r="U10" s="169"/>
      <c r="W10" s="102" t="str">
        <f>IFERROR(IF(INDEX(Data_Input!$F$5:$F$29,ROW(A2))=0,null(),INDEX(Data_Input!$F$5:$F$29,ROW(A2))),"")</f>
        <v>Market 4</v>
      </c>
      <c r="X10" s="120" t="str">
        <f t="shared" si="0"/>
        <v/>
      </c>
      <c r="Y10" s="127"/>
      <c r="Z10" s="128"/>
      <c r="AA10" s="128"/>
      <c r="AB10" s="128"/>
      <c r="AC10" s="129"/>
      <c r="AE10" s="102" t="str">
        <f>IFERROR(IF(INDEX(Data_Input!$F$5:$F$29,ROW(A2))=0,null(),INDEX(Data_Input!$F$5:$F$29,ROW(A2))),"")</f>
        <v>Market 4</v>
      </c>
      <c r="AF10" s="111"/>
      <c r="AG10" s="111"/>
      <c r="AH10" s="111"/>
      <c r="AI10" s="111"/>
      <c r="AJ10" s="110"/>
      <c r="AL10" s="116" t="s">
        <v>40</v>
      </c>
    </row>
    <row r="11" spans="2:38" x14ac:dyDescent="0.25">
      <c r="B11" s="152" t="str">
        <f>IFERROR(IF(INDEX(Data_Input!$B$5:$B$29,ROW(A7))=0,null(),INDEX(Data_Input!$B$5:$B$29,ROW(A7))),"")</f>
        <v>Product Differentiation</v>
      </c>
      <c r="C11" s="143" t="str">
        <f>IFERROR(IF(INDEX(Data_Input!$C$5:$C$29,ROW(A7))=0,null(),INDEX(Data_Input!$C$5:$C$29,ROW(A7))),"")</f>
        <v>Medium</v>
      </c>
      <c r="D11" s="143" t="str">
        <f>IFERROR(IF(INDEX(Data_Input!$D$5:$D$29,ROW(A7))=0,null(),INDEX(Data_Input!$D$5:$D$29,ROW(A7))),"")</f>
        <v>Low</v>
      </c>
      <c r="E11" s="143"/>
      <c r="F11" s="143"/>
      <c r="G11" s="110"/>
      <c r="I11" s="86" t="s">
        <v>43</v>
      </c>
      <c r="J11" s="160">
        <f>IF(J10&lt;&gt;"Empty",(J7+(J8*2)+(J9*3))/(J7+J8+J9),0)</f>
        <v>1.75</v>
      </c>
      <c r="K11" s="87">
        <f t="shared" ref="K11" si="3">IF(K10&lt;&gt;"Empty",(K7+(K8*2)+(K9*3))/(K7+K8+K9),0)</f>
        <v>1.625</v>
      </c>
      <c r="L11" s="87"/>
      <c r="M11" s="87"/>
      <c r="N11" s="161"/>
      <c r="P11" s="86" t="s">
        <v>48</v>
      </c>
      <c r="Q11" s="168">
        <f ca="1">IFERROR(IF(INDEX(Data_Input!$C$24:$C$29,ROW(A5))=0,null(),INDEX(Data_Input!$C$24:$C$29,ROW(A5))),0)</f>
        <v>0</v>
      </c>
      <c r="R11" s="93">
        <f>IFERROR(IF(INDEX(Data_Input!$D$24:$D$29,ROW(B5))=0,null(),INDEX(Data_Input!$D$24:$D$29,ROW(B5))),0)</f>
        <v>0.1</v>
      </c>
      <c r="S11" s="93"/>
      <c r="T11" s="93"/>
      <c r="U11" s="169"/>
      <c r="W11" s="103" t="str">
        <f>IFERROR(IF(INDEX(Data_Input!$G$5:$G$29,ROW(A2))=0,null(),INDEX(Data_Input!$G$5:$G$29,ROW(A2))),"")</f>
        <v>Market 5</v>
      </c>
      <c r="X11" s="104" t="str">
        <f>IF(LEN(Y11)=0,"",W11)</f>
        <v/>
      </c>
      <c r="Y11" s="130"/>
      <c r="Z11" s="131"/>
      <c r="AA11" s="131"/>
      <c r="AB11" s="131"/>
      <c r="AC11" s="132"/>
      <c r="AE11" s="103" t="str">
        <f>IFERROR(IF(INDEX(Data_Input!$G$5:$G$29,ROW(A2))=0,null(),INDEX(Data_Input!$G$5:$G$29,ROW(A2))),"")</f>
        <v>Market 5</v>
      </c>
      <c r="AF11" s="112"/>
      <c r="AG11" s="112"/>
      <c r="AH11" s="112"/>
      <c r="AI11" s="112"/>
      <c r="AJ11" s="113"/>
    </row>
    <row r="12" spans="2:38" x14ac:dyDescent="0.25">
      <c r="B12" s="152" t="str">
        <f>IFERROR(IF(INDEX(Data_Input!$B$5:$B$29,ROW(A8))=0,null(),INDEX(Data_Input!$B$5:$B$29,ROW(A8))),"")</f>
        <v>Capital Requirements</v>
      </c>
      <c r="C12" s="143" t="str">
        <f>IFERROR(IF(INDEX(Data_Input!$C$5:$C$29,ROW(A8))=0,null(),INDEX(Data_Input!$C$5:$C$29,ROW(A8))),"")</f>
        <v>Medium</v>
      </c>
      <c r="D12" s="143" t="str">
        <f>IFERROR(IF(INDEX(Data_Input!$D$5:$D$29,ROW(A8))=0,null(),INDEX(Data_Input!$D$5:$D$29,ROW(A8))),"")</f>
        <v>Low</v>
      </c>
      <c r="E12" s="143"/>
      <c r="F12" s="143"/>
      <c r="G12" s="110"/>
      <c r="I12" s="89" t="s">
        <v>44</v>
      </c>
      <c r="J12" s="164" t="str">
        <f>IFERROR(IF(J11=0,"",IF(J11&lt;=1.5,"Low",IF(J11&lt;=2.5,"Medium",IF(J11&gt;2.5,"High","")))),"")</f>
        <v>Medium</v>
      </c>
      <c r="K12" s="90" t="str">
        <f>IFERROR(IF(K11=0,"",IF(K11&lt;=1.5,"Low",IF(K11&lt;=2.5,"Medium",IF(K11&gt;2.5,"High","")))),"")</f>
        <v>Medium</v>
      </c>
      <c r="L12" s="90"/>
      <c r="M12" s="90"/>
      <c r="N12" s="165"/>
      <c r="P12" s="86" t="s">
        <v>29</v>
      </c>
      <c r="Q12" s="168">
        <f ca="1">IFERROR(IF(INDEX(Data_Input!$C$24:$C$29,ROW(A6))=0,null(),INDEX(Data_Input!$C$24:$C$29,ROW(A6))),0)</f>
        <v>0</v>
      </c>
      <c r="R12" s="93">
        <f>IFERROR(IF(INDEX(Data_Input!$D$24:$D$29,ROW(B6))=0,null(),INDEX(Data_Input!$D$24:$D$29,ROW(B6))),0)</f>
        <v>0.2</v>
      </c>
      <c r="S12" s="93"/>
      <c r="T12" s="93"/>
      <c r="U12" s="169"/>
      <c r="W12" s="121"/>
      <c r="X12" s="121"/>
      <c r="Y12" s="122"/>
      <c r="Z12" s="122"/>
      <c r="AA12" s="122"/>
      <c r="AB12" s="122"/>
      <c r="AC12" s="122"/>
      <c r="AE12" s="121"/>
      <c r="AF12" s="80"/>
      <c r="AG12" s="80"/>
      <c r="AH12" s="80"/>
      <c r="AI12" s="80"/>
      <c r="AJ12" s="80"/>
    </row>
    <row r="13" spans="2:38" x14ac:dyDescent="0.25">
      <c r="B13" s="152" t="str">
        <f>IFERROR(IF(INDEX(Data_Input!$B$5:$B$29,ROW(A9))=0,null(),INDEX(Data_Input!$B$5:$B$29,ROW(A9))),"")</f>
        <v>Switching Costs</v>
      </c>
      <c r="C13" s="143" t="str">
        <f>IFERROR(IF(INDEX(Data_Input!$C$5:$C$29,ROW(A9))=0,null(),INDEX(Data_Input!$C$5:$C$29,ROW(A9))),"")</f>
        <v>Medium</v>
      </c>
      <c r="D13" s="143" t="str">
        <f>IFERROR(IF(INDEX(Data_Input!$D$5:$D$29,ROW(A9))=0,null(),INDEX(Data_Input!$D$5:$D$29,ROW(A9))),"")</f>
        <v>Low</v>
      </c>
      <c r="E13" s="143"/>
      <c r="F13" s="143"/>
      <c r="G13" s="110"/>
      <c r="P13" s="86" t="s">
        <v>42</v>
      </c>
      <c r="Q13" s="170">
        <f ca="1">SUM(Q8:Q12)</f>
        <v>0.9</v>
      </c>
      <c r="R13" s="94">
        <f t="shared" ref="R13" si="4">SUM(R8:R12)</f>
        <v>0.8</v>
      </c>
      <c r="S13" s="94"/>
      <c r="T13" s="94"/>
      <c r="U13" s="171"/>
      <c r="W13" s="121"/>
      <c r="X13" s="121"/>
      <c r="Y13" s="122"/>
      <c r="Z13" s="122"/>
      <c r="AA13" s="122"/>
      <c r="AB13" s="122"/>
      <c r="AC13" s="122"/>
      <c r="AE13" s="121"/>
      <c r="AF13" s="80"/>
      <c r="AG13" s="80"/>
      <c r="AH13" s="80"/>
      <c r="AI13" s="80"/>
      <c r="AJ13" s="80"/>
    </row>
    <row r="14" spans="2:38" x14ac:dyDescent="0.25">
      <c r="B14" s="152" t="str">
        <f>IFERROR(IF(INDEX(Data_Input!$B$5:$B$29,ROW(A10))=0,null(),INDEX(Data_Input!$B$5:$B$29,ROW(A10))),"")</f>
        <v>Access to distribution channels</v>
      </c>
      <c r="C14" s="143" t="str">
        <f>IFERROR(IF(INDEX(Data_Input!$C$5:$C$29,ROW(A10))=0,null(),INDEX(Data_Input!$C$5:$C$29,ROW(A10))),"")</f>
        <v>Medium</v>
      </c>
      <c r="D14" s="143" t="str">
        <f>IFERROR(IF(INDEX(Data_Input!$D$5:$D$29,ROW(A10))=0,null(),INDEX(Data_Input!$D$5:$D$29,ROW(A10))),"")</f>
        <v>Medium</v>
      </c>
      <c r="E14" s="143"/>
      <c r="F14" s="143"/>
      <c r="G14" s="110"/>
      <c r="P14" s="86" t="s">
        <v>45</v>
      </c>
      <c r="Q14" s="170">
        <f>SUM(Q7+Q8)</f>
        <v>0.30000000000000004</v>
      </c>
      <c r="R14" s="94">
        <f t="shared" ref="R14" si="5">SUM(R7+R8)</f>
        <v>0.5</v>
      </c>
      <c r="S14" s="94"/>
      <c r="T14" s="94"/>
      <c r="U14" s="171"/>
      <c r="W14" s="121"/>
      <c r="X14" s="121"/>
      <c r="Y14" s="122"/>
      <c r="Z14" s="122"/>
      <c r="AA14" s="122"/>
      <c r="AB14" s="122"/>
      <c r="AC14" s="122"/>
      <c r="AE14" s="121"/>
      <c r="AF14" s="80"/>
      <c r="AG14" s="80"/>
      <c r="AH14" s="80"/>
      <c r="AI14" s="80"/>
      <c r="AJ14" s="80"/>
    </row>
    <row r="15" spans="2:38" x14ac:dyDescent="0.25">
      <c r="B15" s="152" t="str">
        <f>IFERROR(IF(INDEX(Data_Input!$B$5:$B$29,ROW(A11))=0,null(),INDEX(Data_Input!$B$5:$B$29,ROW(A11))),"")</f>
        <v>Cost disadvantages</v>
      </c>
      <c r="C15" s="143" t="str">
        <f>IFERROR(IF(INDEX(Data_Input!$C$5:$C$29,ROW(A11))=0,null(),INDEX(Data_Input!$C$5:$C$29,ROW(A11))),"")</f>
        <v>Low</v>
      </c>
      <c r="D15" s="143" t="str">
        <f>IFERROR(IF(INDEX(Data_Input!$D$5:$D$29,ROW(A11))=0,null(),INDEX(Data_Input!$D$5:$D$29,ROW(A11))),"")</f>
        <v>Medium</v>
      </c>
      <c r="E15" s="143"/>
      <c r="F15" s="143"/>
      <c r="G15" s="110"/>
      <c r="P15" s="86" t="s">
        <v>46</v>
      </c>
      <c r="Q15" s="170">
        <f>SUM(Q9+Q10)</f>
        <v>0.7</v>
      </c>
      <c r="R15" s="94">
        <f t="shared" ref="R15" si="6">SUM(R9+R10)</f>
        <v>0.2</v>
      </c>
      <c r="S15" s="94"/>
      <c r="T15" s="94"/>
      <c r="U15" s="171"/>
      <c r="W15" s="38"/>
      <c r="X15" s="38"/>
      <c r="Y15" s="39"/>
      <c r="Z15" s="39"/>
      <c r="AA15" s="39"/>
      <c r="AB15" s="39"/>
      <c r="AC15" s="39"/>
    </row>
    <row r="16" spans="2:38" x14ac:dyDescent="0.25">
      <c r="B16" s="152" t="str">
        <f>IFERROR(IF(INDEX(Data_Input!$B$5:$B$29,ROW(A12))=0,null(),INDEX(Data_Input!$B$5:$B$29,ROW(A12))),"")</f>
        <v>Government policy</v>
      </c>
      <c r="C16" s="143" t="str">
        <f>IFERROR(IF(INDEX(Data_Input!$C$5:$C$29,ROW(A12))=0,null(),INDEX(Data_Input!$C$5:$C$29,ROW(A12))),"")</f>
        <v>Medium</v>
      </c>
      <c r="D16" s="143" t="str">
        <f>IFERROR(IF(INDEX(Data_Input!$D$5:$D$29,ROW(A12))=0,null(),INDEX(Data_Input!$D$5:$D$29,ROW(A12))),"")</f>
        <v>Medium</v>
      </c>
      <c r="E16" s="143"/>
      <c r="F16" s="143"/>
      <c r="G16" s="110"/>
      <c r="P16" s="86" t="s">
        <v>47</v>
      </c>
      <c r="Q16" s="170">
        <f ca="1">SUM(Q11+Q12)</f>
        <v>0</v>
      </c>
      <c r="R16" s="94">
        <f t="shared" ref="R16" si="7">SUM(R11+R12)</f>
        <v>0.30000000000000004</v>
      </c>
      <c r="S16" s="94"/>
      <c r="T16" s="94"/>
      <c r="U16" s="171"/>
      <c r="W16" s="38"/>
      <c r="X16" s="38"/>
      <c r="Y16" s="39"/>
      <c r="Z16" s="39"/>
      <c r="AA16" s="39"/>
      <c r="AB16" s="39"/>
      <c r="AC16" s="39"/>
    </row>
    <row r="17" spans="2:31" x14ac:dyDescent="0.25">
      <c r="B17" s="152" t="str">
        <f>IFERROR(IF(INDEX(Data_Input!$B$5:$B$29,ROW(A13))=0,null(),INDEX(Data_Input!$B$5:$B$29,ROW(A13))),"")</f>
        <v>Strategical Alignment</v>
      </c>
      <c r="C17" s="143" t="str">
        <f>IFERROR(IF(INDEX(Data_Input!$C$5:$C$29,ROW(A13))=0,null(),INDEX(Data_Input!$C$5:$C$29,ROW(A13))),"")</f>
        <v>Low</v>
      </c>
      <c r="D17" s="143" t="str">
        <f>IFERROR(IF(INDEX(Data_Input!$D$5:$D$29,ROW(A13))=0,null(),INDEX(Data_Input!$D$5:$D$29,ROW(A13))),"")</f>
        <v>Medium</v>
      </c>
      <c r="E17" s="143"/>
      <c r="F17" s="143"/>
      <c r="G17" s="110"/>
      <c r="P17" s="86" t="s">
        <v>49</v>
      </c>
      <c r="Q17" s="170" t="str">
        <f ca="1">IF(SUM(Q7:Q12)=100%,"No Error",IF(SUM(Q7:Q12)=0%,"","Error"))</f>
        <v>No Error</v>
      </c>
      <c r="R17" s="94" t="str">
        <f t="shared" ref="R17" si="8">IF(SUM(R7:R12)=100%,"No Error",IF(SUM(R7:R12)=0%,"","Error"))</f>
        <v>No Error</v>
      </c>
      <c r="S17" s="94"/>
      <c r="T17" s="94"/>
      <c r="U17" s="171"/>
      <c r="W17" s="38"/>
      <c r="X17" s="38"/>
      <c r="Y17" s="39"/>
      <c r="Z17" s="39"/>
      <c r="AA17" s="39"/>
      <c r="AB17" s="39"/>
      <c r="AC17" s="39"/>
    </row>
    <row r="18" spans="2:31" x14ac:dyDescent="0.25">
      <c r="B18" s="150" t="str">
        <f>IFERROR(IF(INDEX(Data_Input!$B$5:$B$29,ROW(A14))=0,null(),INDEX(Data_Input!$B$5:$B$29,ROW(A14))),"")</f>
        <v>Ability to Compete</v>
      </c>
      <c r="C18" s="143" t="str">
        <f>IFERROR(IF(INDEX(Data_Input!$C$5:$C$29,ROW(A14))=0,null(),INDEX(Data_Input!$C$5:$C$29,ROW(A14))),"")</f>
        <v>Medium</v>
      </c>
      <c r="D18" s="143" t="str">
        <f>IFERROR(IF(INDEX(Data_Input!$D$5:$D$29,ROW(A14))=0,null(),INDEX(Data_Input!$D$5:$D$29,ROW(A14))),"")</f>
        <v>High</v>
      </c>
      <c r="E18" s="143"/>
      <c r="F18" s="143"/>
      <c r="G18" s="110"/>
      <c r="P18" s="89" t="s">
        <v>44</v>
      </c>
      <c r="Q18" s="172" t="str">
        <f ca="1">IF(Q17="Error","The sum of age groups must be 100%",IF(AND(Q14=0%,Q15=0%,Q16=0%),"",IF(Q14&gt;50%,"Young",IF(Q15&gt;50%,"Middle Age",IF(Q16&gt;50%,"Old","Mixed")))))</f>
        <v>Middle Age</v>
      </c>
      <c r="R18" s="95" t="str">
        <f t="shared" ref="R18" si="9">IF(R17="Error","The sum of age groups must be 100%",IF(AND(R14=0%,R15=0%,R16=0%),"",IF(R14&gt;50%,"Young",IF(R15&gt;50%,"Middle Age",IF(R16&gt;50%,"Old","Mixed")))))</f>
        <v>Mixed</v>
      </c>
      <c r="S18" s="95"/>
      <c r="T18" s="95"/>
      <c r="U18" s="173"/>
      <c r="W18" s="38"/>
      <c r="X18" s="38"/>
      <c r="Y18" s="40"/>
      <c r="Z18" s="40"/>
      <c r="AA18" s="40"/>
      <c r="AB18" s="40"/>
      <c r="AC18" s="40"/>
    </row>
    <row r="19" spans="2:31" x14ac:dyDescent="0.25">
      <c r="B19" s="150" t="str">
        <f>IFERROR(IF(INDEX(Data_Input!$B$5:$B$29,ROW(A15))=0,null(),INDEX(Data_Input!$B$5:$B$29,ROW(A15))),"")</f>
        <v>Market Economics</v>
      </c>
      <c r="C19" s="143" t="str">
        <f>IFERROR(IF(INDEX(Data_Input!$C$5:$C$29,ROW(A15))=0,null(),INDEX(Data_Input!$C$5:$C$29,ROW(A15))),"")</f>
        <v>Medium</v>
      </c>
      <c r="D19" s="143" t="str">
        <f>IFERROR(IF(INDEX(Data_Input!$D$5:$D$29,ROW(A15))=0,null(),INDEX(Data_Input!$D$5:$D$29,ROW(A15))),"")</f>
        <v>High</v>
      </c>
      <c r="E19" s="143"/>
      <c r="F19" s="143"/>
      <c r="G19" s="110"/>
    </row>
    <row r="20" spans="2:31" x14ac:dyDescent="0.25">
      <c r="B20" s="150" t="str">
        <f>IFERROR(IF(INDEX(Data_Input!$B$5:$B$29,ROW(A16))=0,null(),INDEX(Data_Input!$B$5:$B$29,ROW(A16))),"")</f>
        <v>Total Addressable Market</v>
      </c>
      <c r="C20" s="145">
        <f>IFERROR(IF(INDEX(Data_Input!$C$5:$C$29,ROW(A16))=0,null(),INDEX(Data_Input!$C$5:$C$29,ROW(A16))),"")</f>
        <v>1200000</v>
      </c>
      <c r="D20" s="145">
        <f>IFERROR(IF(INDEX(Data_Input!$D$5:$D$29,ROW(A16))=0,null(),INDEX(Data_Input!$D$5:$D$29,ROW(A16))),"")</f>
        <v>2100000</v>
      </c>
      <c r="E20" s="145"/>
      <c r="F20" s="145"/>
      <c r="G20" s="153"/>
      <c r="AE20" s="37"/>
    </row>
    <row r="21" spans="2:31" x14ac:dyDescent="0.25">
      <c r="B21" s="150" t="str">
        <f>IFERROR(IF(INDEX(Data_Input!$B$5:$B$29,ROW(A17))=0,null(),INDEX(Data_Input!$B$5:$B$29,ROW(A17))),"")</f>
        <v>Serviceable Available Market</v>
      </c>
      <c r="C21" s="145">
        <f>IFERROR(IF(INDEX(Data_Input!$C$5:$C$29,ROW(A17))=0,null(),INDEX(Data_Input!$C$5:$C$29,ROW(A17))),"")</f>
        <v>670000</v>
      </c>
      <c r="D21" s="145">
        <f>IFERROR(IF(INDEX(Data_Input!$D$5:$D$29,ROW(A17))=0,null(),INDEX(Data_Input!$D$5:$D$29,ROW(A17))),"")</f>
        <v>1100000</v>
      </c>
      <c r="E21" s="145"/>
      <c r="F21" s="145"/>
      <c r="G21" s="153"/>
      <c r="P21" s="35"/>
    </row>
    <row r="22" spans="2:31" x14ac:dyDescent="0.25">
      <c r="B22" s="150" t="str">
        <f>IFERROR(IF(INDEX(Data_Input!$B$5:$B$29,ROW(A18))=0,null(),INDEX(Data_Input!$B$5:$B$29,ROW(A18))),"")</f>
        <v>Serviceable Obtainable Market</v>
      </c>
      <c r="C22" s="145">
        <f>IFERROR(IF(INDEX(Data_Input!$C$5:$C$29,ROW(A18))=0,null(),INDEX(Data_Input!$C$5:$C$29,ROW(A18))),"")</f>
        <v>230000</v>
      </c>
      <c r="D22" s="145">
        <f>IFERROR(IF(INDEX(Data_Input!$D$5:$D$29,ROW(A18))=0,null(),INDEX(Data_Input!$D$5:$D$29,ROW(A18))),"")</f>
        <v>420000</v>
      </c>
      <c r="E22" s="145"/>
      <c r="F22" s="145"/>
      <c r="G22" s="153"/>
    </row>
    <row r="23" spans="2:31" x14ac:dyDescent="0.25">
      <c r="B23" s="150" t="str">
        <f>IFERROR(IF(INDEX(Data_Input!$B$5:$B$29,ROW(A19))=0,null(),INDEX(Data_Input!$B$5:$B$29,ROW(A19))),"")</f>
        <v>Customer Demographics</v>
      </c>
      <c r="C23" s="143" t="str">
        <f ca="1">IFERROR(IF(INDEX(Data_Input!$C$5:$C$29,ROW(A19))=0,null(),INDEX(Data_Input!$C$5:$C$29,ROW(A19))),"")</f>
        <v>Middle Age</v>
      </c>
      <c r="D23" s="143" t="str">
        <f>IFERROR(IF(INDEX(Data_Input!$D$5:$D$29,ROW(A19))=0,null(),INDEX(Data_Input!$D$5:$D$29,ROW(A19))),"")</f>
        <v>Mixed</v>
      </c>
      <c r="E23" s="143"/>
      <c r="F23" s="143"/>
      <c r="G23" s="110"/>
    </row>
    <row r="24" spans="2:31" x14ac:dyDescent="0.25">
      <c r="B24" s="150" t="str">
        <f>IFERROR(IF(INDEX(Data_Input!$B$5:$B$29,ROW(A20))=0,null(),INDEX(Data_Input!$B$5:$B$29,ROW(A20))),"")</f>
        <v>18-24</v>
      </c>
      <c r="C24" s="146">
        <f>IFERROR(IF(INDEX(Data_Input!$C$5:$C$29,ROW(A20))=0,null(),INDEX(Data_Input!$C$5:$C$29,ROW(A20))),"")</f>
        <v>0.1</v>
      </c>
      <c r="D24" s="146">
        <f>IFERROR(IF(INDEX(Data_Input!$D$5:$D$29,ROW(A20))=0,null(),INDEX(Data_Input!$D$5:$D$29,ROW(A20))),"")</f>
        <v>0.2</v>
      </c>
      <c r="E24" s="146"/>
      <c r="F24" s="146"/>
      <c r="G24" s="154"/>
      <c r="AE24" s="37"/>
    </row>
    <row r="25" spans="2:31" x14ac:dyDescent="0.25">
      <c r="B25" s="150" t="str">
        <f>IFERROR(IF(INDEX(Data_Input!$B$5:$B$29,ROW(A21))=0,null(),INDEX(Data_Input!$B$5:$B$29,ROW(A21))),"")</f>
        <v>25-34</v>
      </c>
      <c r="C25" s="146">
        <f>IFERROR(IF(INDEX(Data_Input!$C$5:$C$29,ROW(A21))=0,null(),INDEX(Data_Input!$C$5:$C$29,ROW(A21))),"")</f>
        <v>0.2</v>
      </c>
      <c r="D25" s="146">
        <f>IFERROR(IF(INDEX(Data_Input!$D$5:$D$29,ROW(A21))=0,null(),INDEX(Data_Input!$D$5:$D$29,ROW(A21))),"")</f>
        <v>0.3</v>
      </c>
      <c r="E25" s="146"/>
      <c r="F25" s="146"/>
      <c r="G25" s="154"/>
    </row>
    <row r="26" spans="2:31" x14ac:dyDescent="0.25">
      <c r="B26" s="150" t="str">
        <f>IFERROR(IF(INDEX(Data_Input!$B$5:$B$29,ROW(A22))=0,null(),INDEX(Data_Input!$B$5:$B$29,ROW(A22))),"")</f>
        <v>35-44</v>
      </c>
      <c r="C26" s="146">
        <f>IFERROR(IF(INDEX(Data_Input!$C$5:$C$29,ROW(A22))=0,null(),INDEX(Data_Input!$C$5:$C$29,ROW(A22))),"")</f>
        <v>0.3</v>
      </c>
      <c r="D26" s="146">
        <f>IFERROR(IF(INDEX(Data_Input!$D$5:$D$29,ROW(A22))=0,null(),INDEX(Data_Input!$D$5:$D$29,ROW(A22))),"")</f>
        <v>0.1</v>
      </c>
      <c r="E26" s="146"/>
      <c r="F26" s="146"/>
      <c r="G26" s="154"/>
    </row>
    <row r="27" spans="2:31" x14ac:dyDescent="0.25">
      <c r="B27" s="150" t="str">
        <f>IFERROR(IF(INDEX(Data_Input!$B$5:$B$29,ROW(A23))=0,null(),INDEX(Data_Input!$B$5:$B$29,ROW(A23))),"")</f>
        <v>45-54</v>
      </c>
      <c r="C27" s="146">
        <f>IFERROR(IF(INDEX(Data_Input!$C$5:$C$29,ROW(A23))=0,null(),INDEX(Data_Input!$C$5:$C$29,ROW(A23))),"")</f>
        <v>0.4</v>
      </c>
      <c r="D27" s="146">
        <f>IFERROR(IF(INDEX(Data_Input!$D$5:$D$29,ROW(A23))=0,null(),INDEX(Data_Input!$D$5:$D$29,ROW(A23))),"")</f>
        <v>0.1</v>
      </c>
      <c r="E27" s="146"/>
      <c r="F27" s="146"/>
      <c r="G27" s="154"/>
    </row>
    <row r="28" spans="2:31" x14ac:dyDescent="0.25">
      <c r="B28" s="155" t="str">
        <f>IFERROR(IF(INDEX(Data_Input!$B$5:$B$29,ROW(A24))=0,null(),INDEX(Data_Input!$B$5:$B$29,ROW(A24))),"")</f>
        <v>54-65</v>
      </c>
      <c r="C28" s="156" t="str">
        <f ca="1">IFERROR(IF(INDEX(Data_Input!$C$5:$C$29,ROW(A24))=0,null(),INDEX(Data_Input!$C$5:$C$29,ROW(A24))),"")</f>
        <v/>
      </c>
      <c r="D28" s="156">
        <f>IFERROR(IF(INDEX(Data_Input!$D$5:$D$29,ROW(A24))=0,null(),INDEX(Data_Input!$D$5:$D$29,ROW(A24))),"")</f>
        <v>0.1</v>
      </c>
      <c r="E28" s="156"/>
      <c r="F28" s="156"/>
      <c r="G28" s="157"/>
    </row>
    <row r="30" spans="2:31" x14ac:dyDescent="0.25">
      <c r="B30" s="34"/>
    </row>
    <row r="32" spans="2:31" x14ac:dyDescent="0.25">
      <c r="C32" s="33"/>
      <c r="D32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Dashboard</vt:lpstr>
      <vt:lpstr>Data_Input</vt:lpstr>
      <vt:lpstr>Calc</vt:lpstr>
      <vt:lpstr>ToU</vt:lpstr>
      <vt:lpstr>Data_Validation</vt:lpstr>
      <vt:lpstr>Dashboard!Print_Area</vt:lpstr>
      <vt:lpstr>Data_Input!Print_Area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2023-05-26T12:14:07Z</cp:lastPrinted>
  <dcterms:created xsi:type="dcterms:W3CDTF">2018-11-13T14:01:04Z</dcterms:created>
  <dcterms:modified xsi:type="dcterms:W3CDTF">2024-07-22T19:31:03Z</dcterms:modified>
  <dc:title>Market Analysis V2 Template</dc:title>
  <dc:subject>Market Analysis V2</dc:subject>
  <dc:description>Market Analysis V2 template by Master Productivity Kit — masterproductivitykit.com</dc:description>
  <cp:keywords>Master Productivity Kit, Excel template, Google Sheets template</cp:keywords>
  <cp:category>Business Template</cp:category>
</cp:coreProperties>
</file>