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xr:revisionPtr revIDLastSave="0" documentId="13_ncr:1_{D2F76EDF-FCA5-49ED-BFF5-C2815B4FA404}" xr6:coauthVersionLast="47" xr6:coauthVersionMax="47" xr10:uidLastSave="{00000000-0000-0000-0000-000000000000}"/>
  <bookViews>
    <workbookView xWindow="-120" yWindow="-120" windowWidth="29040" windowHeight="15720" tabRatio="846" xr2:uid="{00000000-000D-0000-FFFF-FFFF00000000}"/>
  </bookViews>
  <sheets>
    <sheet name="Menu" sheetId="33" r:id="rId1"/>
    <sheet name="Metrics" sheetId="24" r:id="rId2"/>
    <sheet name="CY_Actual" sheetId="14" r:id="rId3"/>
    <sheet name="CY_Target" sheetId="26" r:id="rId4"/>
    <sheet name="PY_Actual" sheetId="28" r:id="rId5"/>
    <sheet name="CY_Actual_Cumulative" sheetId="29" r:id="rId6"/>
    <sheet name="CY_Target_Cumulative" sheetId="30" r:id="rId7"/>
    <sheet name="PY_Actual_Cumulative" sheetId="32" r:id="rId8"/>
    <sheet name="Monthly_Analysis" sheetId="16" r:id="rId9"/>
    <sheet name="KPI_Analysis" sheetId="18" r:id="rId10"/>
    <sheet name="Calc" sheetId="25" state="hidden" r:id="rId11"/>
  </sheets>
  <definedNames>
    <definedName name="_xlnm.Print_Area" localSheetId="2">OFFSET(CY_Actual!$B$2,0,0,Calc!$T$7,Calc!$T$8)</definedName>
    <definedName name="_xlnm.Print_Area" localSheetId="5">OFFSET(CY_Actual_Cumulative!$B$2,0,0,Calc!$T$7,Calc!$T$8)</definedName>
    <definedName name="_xlnm.Print_Area" localSheetId="3">OFFSET(CY_Target!$B$2,0,0,Calc!$T$7,Calc!$T$8)</definedName>
    <definedName name="_xlnm.Print_Area" localSheetId="6">OFFSET(CY_Target_Cumulative!$B$2,0,0,Calc!$T$7,Calc!$T$8)</definedName>
    <definedName name="_xlnm.Print_Area" localSheetId="9">KPI_Analysis!$B$2:$O$35</definedName>
    <definedName name="_xlnm.Print_Area" localSheetId="0">Menu!$B$2:$G$29</definedName>
    <definedName name="_xlnm.Print_Area" localSheetId="1">Metrics!$B$2:$H$70</definedName>
    <definedName name="_xlnm.Print_Area" localSheetId="8">OFFSET(Monthly_Analysis!$B$2,0,0,Calc!$T$7+2,Calc!$T$8)</definedName>
    <definedName name="_xlnm.Print_Area" localSheetId="4">OFFSET(PY_Actual!$B$2,0,0,Calc!$T$7,Calc!$T$8)</definedName>
    <definedName name="_xlnm.Print_Area" localSheetId="7">OFFSET(PY_Actual_Cumulative!$B$2,0,0,Calc!$T$7,Calc!$T$8)</definedName>
    <definedName name="_xlnm.Print_Titles" localSheetId="1">Metrics!$5:$5</definedName>
    <definedName name="_xlnm.Print_Titles" localSheetId="8">Monthly_Analysis!$6:$7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16" i="25" l="1"/>
  <c r="L13" i="25"/>
  <c r="L11" i="25"/>
  <c r="L18" i="25" a="1"/>
  <c r="L18" i="25" s="1"/>
  <c r="T7" i="25" a="1"/>
  <c r="T7" i="25" s="1"/>
  <c r="N24" i="25" a="1"/>
  <c r="N24" i="25" s="1"/>
  <c r="P24" i="25" s="1"/>
  <c r="N23" i="25" a="1"/>
  <c r="N23" i="25" s="1"/>
  <c r="O23" i="25" s="1"/>
  <c r="N22" i="25" a="1"/>
  <c r="N22" i="25" s="1"/>
  <c r="N21" i="25" a="1"/>
  <c r="N21" i="25" s="1"/>
  <c r="N20" i="25" a="1"/>
  <c r="N20" i="25" s="1"/>
  <c r="N19" i="25" a="1"/>
  <c r="N19" i="25" s="1"/>
  <c r="O19" i="25" s="1"/>
  <c r="N18" i="25" a="1"/>
  <c r="N18" i="25" s="1"/>
  <c r="N17" i="25" a="1"/>
  <c r="N17" i="25" s="1"/>
  <c r="P17" i="25" s="1"/>
  <c r="N16" i="25" a="1"/>
  <c r="N16" i="25" s="1"/>
  <c r="P16" i="25" s="1"/>
  <c r="N15" i="25" a="1"/>
  <c r="N15" i="25" s="1"/>
  <c r="N14" i="25" a="1"/>
  <c r="N14" i="25" s="1"/>
  <c r="N13" i="25" a="1"/>
  <c r="N13" i="25" s="1"/>
  <c r="N12" i="25" a="1"/>
  <c r="N12" i="25" s="1"/>
  <c r="N11" i="25" a="1"/>
  <c r="N11" i="25" s="1"/>
  <c r="N10" i="25" a="1"/>
  <c r="N10" i="25" s="1"/>
  <c r="N9" i="25" a="1"/>
  <c r="N9" i="25" s="1"/>
  <c r="P9" i="25" s="1"/>
  <c r="N8" i="25"/>
  <c r="N8" i="25" a="1"/>
  <c r="N7" i="25" a="1"/>
  <c r="N7" i="25" s="1"/>
  <c r="O7" i="25" s="1"/>
  <c r="K18" i="32"/>
  <c r="L6" i="32"/>
  <c r="L16" i="30"/>
  <c r="L8" i="30"/>
  <c r="O20" i="29"/>
  <c r="G16" i="29"/>
  <c r="L10" i="29"/>
  <c r="E25" i="16"/>
  <c r="D25" i="16"/>
  <c r="C25" i="16"/>
  <c r="B25" i="16"/>
  <c r="E24" i="16"/>
  <c r="D24" i="16"/>
  <c r="C24" i="16"/>
  <c r="B24" i="16"/>
  <c r="E23" i="16"/>
  <c r="D23" i="16"/>
  <c r="C23" i="16"/>
  <c r="B23" i="16"/>
  <c r="E22" i="16"/>
  <c r="D22" i="16"/>
  <c r="C22" i="16"/>
  <c r="B22" i="16"/>
  <c r="E21" i="16"/>
  <c r="D21" i="16"/>
  <c r="C21" i="16"/>
  <c r="B21" i="16"/>
  <c r="E20" i="16"/>
  <c r="D20" i="16"/>
  <c r="C20" i="16"/>
  <c r="B20" i="16"/>
  <c r="E19" i="16"/>
  <c r="D19" i="16"/>
  <c r="C19" i="16"/>
  <c r="B19" i="16"/>
  <c r="E18" i="16"/>
  <c r="D18" i="16"/>
  <c r="C18" i="16"/>
  <c r="B18" i="16"/>
  <c r="E17" i="16"/>
  <c r="D17" i="16"/>
  <c r="C17" i="16"/>
  <c r="B17" i="16"/>
  <c r="E16" i="16"/>
  <c r="D16" i="16"/>
  <c r="C16" i="16"/>
  <c r="B16" i="16"/>
  <c r="E15" i="16"/>
  <c r="D15" i="16"/>
  <c r="C15" i="16"/>
  <c r="B15" i="16"/>
  <c r="E14" i="16"/>
  <c r="D14" i="16"/>
  <c r="C14" i="16"/>
  <c r="B14" i="16"/>
  <c r="E13" i="16"/>
  <c r="D13" i="16"/>
  <c r="C13" i="16"/>
  <c r="B13" i="16"/>
  <c r="E12" i="16"/>
  <c r="D12" i="16"/>
  <c r="C12" i="16"/>
  <c r="B12" i="16"/>
  <c r="E11" i="16"/>
  <c r="D11" i="16"/>
  <c r="C11" i="16"/>
  <c r="B11" i="16"/>
  <c r="E10" i="16"/>
  <c r="D10" i="16"/>
  <c r="C10" i="16"/>
  <c r="B10" i="16"/>
  <c r="E9" i="16"/>
  <c r="D9" i="16"/>
  <c r="C9" i="16"/>
  <c r="B9" i="16"/>
  <c r="E8" i="16"/>
  <c r="D8" i="16"/>
  <c r="C8" i="16"/>
  <c r="B8" i="16"/>
  <c r="E23" i="32"/>
  <c r="D23" i="32"/>
  <c r="C23" i="32"/>
  <c r="B23" i="32"/>
  <c r="E22" i="32"/>
  <c r="D22" i="32"/>
  <c r="P22" i="32" s="1"/>
  <c r="C22" i="32"/>
  <c r="B22" i="32"/>
  <c r="E21" i="32"/>
  <c r="D21" i="32"/>
  <c r="C21" i="32"/>
  <c r="B21" i="32"/>
  <c r="E20" i="32"/>
  <c r="D20" i="32"/>
  <c r="H20" i="32" s="1"/>
  <c r="C20" i="32"/>
  <c r="B20" i="32"/>
  <c r="E19" i="32"/>
  <c r="D19" i="32"/>
  <c r="C19" i="32"/>
  <c r="B19" i="32"/>
  <c r="E18" i="32"/>
  <c r="D18" i="32"/>
  <c r="P18" i="32" s="1"/>
  <c r="C18" i="32"/>
  <c r="B18" i="32"/>
  <c r="E17" i="32"/>
  <c r="D17" i="32"/>
  <c r="C17" i="32"/>
  <c r="B17" i="32"/>
  <c r="E16" i="32"/>
  <c r="D16" i="32"/>
  <c r="K16" i="32" s="1"/>
  <c r="C16" i="32"/>
  <c r="B16" i="32"/>
  <c r="E15" i="32"/>
  <c r="D15" i="32"/>
  <c r="C15" i="32"/>
  <c r="B15" i="32"/>
  <c r="E14" i="32"/>
  <c r="D14" i="32"/>
  <c r="J14" i="32" s="1"/>
  <c r="C14" i="32"/>
  <c r="B14" i="32"/>
  <c r="E13" i="32"/>
  <c r="D13" i="32"/>
  <c r="C13" i="32"/>
  <c r="B13" i="32"/>
  <c r="E12" i="32"/>
  <c r="D12" i="32"/>
  <c r="H12" i="32" s="1"/>
  <c r="C12" i="32"/>
  <c r="B12" i="32"/>
  <c r="E11" i="32"/>
  <c r="D11" i="32"/>
  <c r="C11" i="32"/>
  <c r="B11" i="32"/>
  <c r="E10" i="32"/>
  <c r="D10" i="32"/>
  <c r="P10" i="32" s="1"/>
  <c r="C10" i="32"/>
  <c r="B10" i="32"/>
  <c r="E9" i="32"/>
  <c r="D9" i="32"/>
  <c r="C9" i="32"/>
  <c r="B9" i="32"/>
  <c r="E8" i="32"/>
  <c r="D8" i="32"/>
  <c r="P8" i="32" s="1"/>
  <c r="C8" i="32"/>
  <c r="B8" i="32"/>
  <c r="E7" i="32"/>
  <c r="D7" i="32"/>
  <c r="C7" i="32"/>
  <c r="B7" i="32"/>
  <c r="E6" i="32"/>
  <c r="D6" i="32"/>
  <c r="P6" i="32" s="1"/>
  <c r="C6" i="32"/>
  <c r="B6" i="32"/>
  <c r="E23" i="30"/>
  <c r="D23" i="30"/>
  <c r="C23" i="30"/>
  <c r="B23" i="30"/>
  <c r="E22" i="30"/>
  <c r="D22" i="30"/>
  <c r="M22" i="30" s="1"/>
  <c r="C22" i="30"/>
  <c r="B22" i="30"/>
  <c r="E21" i="30"/>
  <c r="D21" i="30"/>
  <c r="C21" i="30"/>
  <c r="B21" i="30"/>
  <c r="E20" i="30"/>
  <c r="D20" i="30"/>
  <c r="L20" i="30" s="1"/>
  <c r="C20" i="30"/>
  <c r="B20" i="30"/>
  <c r="E19" i="30"/>
  <c r="D19" i="30"/>
  <c r="C19" i="30"/>
  <c r="B19" i="30"/>
  <c r="E18" i="30"/>
  <c r="D18" i="30"/>
  <c r="L18" i="30" s="1"/>
  <c r="C18" i="30"/>
  <c r="B18" i="30"/>
  <c r="E17" i="30"/>
  <c r="D17" i="30"/>
  <c r="C17" i="30"/>
  <c r="B17" i="30"/>
  <c r="E16" i="30"/>
  <c r="D16" i="30"/>
  <c r="P16" i="30" s="1"/>
  <c r="C16" i="30"/>
  <c r="B16" i="30"/>
  <c r="E15" i="30"/>
  <c r="D15" i="30"/>
  <c r="C15" i="30"/>
  <c r="B15" i="30"/>
  <c r="E14" i="30"/>
  <c r="D14" i="30"/>
  <c r="H14" i="30" s="1"/>
  <c r="C14" i="30"/>
  <c r="B14" i="30"/>
  <c r="E13" i="30"/>
  <c r="D13" i="30"/>
  <c r="C13" i="30"/>
  <c r="B13" i="30"/>
  <c r="E12" i="30"/>
  <c r="D12" i="30"/>
  <c r="K12" i="30" s="1"/>
  <c r="C12" i="30"/>
  <c r="B12" i="30"/>
  <c r="E11" i="30"/>
  <c r="D11" i="30"/>
  <c r="C11" i="30"/>
  <c r="B11" i="30"/>
  <c r="E10" i="30"/>
  <c r="D10" i="30"/>
  <c r="Q10" i="30" s="1"/>
  <c r="C10" i="30"/>
  <c r="B10" i="30"/>
  <c r="E9" i="30"/>
  <c r="D9" i="30"/>
  <c r="C9" i="30"/>
  <c r="B9" i="30"/>
  <c r="E8" i="30"/>
  <c r="D8" i="30"/>
  <c r="K8" i="30" s="1"/>
  <c r="C8" i="30"/>
  <c r="B8" i="30"/>
  <c r="E7" i="30"/>
  <c r="D7" i="30"/>
  <c r="C7" i="30"/>
  <c r="B7" i="30"/>
  <c r="E6" i="30"/>
  <c r="D6" i="30"/>
  <c r="K6" i="30" s="1"/>
  <c r="C6" i="30"/>
  <c r="B6" i="30"/>
  <c r="E23" i="29"/>
  <c r="D23" i="29"/>
  <c r="C23" i="29"/>
  <c r="B23" i="29"/>
  <c r="E22" i="29"/>
  <c r="D22" i="29"/>
  <c r="K22" i="29" s="1"/>
  <c r="C22" i="29"/>
  <c r="B22" i="29"/>
  <c r="E21" i="29"/>
  <c r="D21" i="29"/>
  <c r="C21" i="29"/>
  <c r="B21" i="29"/>
  <c r="E20" i="29"/>
  <c r="D20" i="29"/>
  <c r="K20" i="29" s="1"/>
  <c r="C20" i="29"/>
  <c r="B20" i="29"/>
  <c r="E19" i="29"/>
  <c r="D19" i="29"/>
  <c r="C19" i="29"/>
  <c r="B19" i="29"/>
  <c r="E18" i="29"/>
  <c r="D18" i="29"/>
  <c r="K18" i="29" s="1"/>
  <c r="C18" i="29"/>
  <c r="B18" i="29"/>
  <c r="E17" i="29"/>
  <c r="D17" i="29"/>
  <c r="C17" i="29"/>
  <c r="B17" i="29"/>
  <c r="E16" i="29"/>
  <c r="D16" i="29"/>
  <c r="K16" i="29" s="1"/>
  <c r="C16" i="29"/>
  <c r="B16" i="29"/>
  <c r="E15" i="29"/>
  <c r="D15" i="29"/>
  <c r="C15" i="29"/>
  <c r="B15" i="29"/>
  <c r="E14" i="29"/>
  <c r="D14" i="29"/>
  <c r="K14" i="29" s="1"/>
  <c r="C14" i="29"/>
  <c r="B14" i="29"/>
  <c r="E13" i="29"/>
  <c r="D13" i="29"/>
  <c r="C13" i="29"/>
  <c r="B13" i="29"/>
  <c r="E12" i="29"/>
  <c r="D12" i="29"/>
  <c r="K12" i="29" s="1"/>
  <c r="C12" i="29"/>
  <c r="B12" i="29"/>
  <c r="E11" i="29"/>
  <c r="D11" i="29"/>
  <c r="C11" i="29"/>
  <c r="B11" i="29"/>
  <c r="E10" i="29"/>
  <c r="D10" i="29"/>
  <c r="K10" i="29" s="1"/>
  <c r="C10" i="29"/>
  <c r="B10" i="29"/>
  <c r="E9" i="29"/>
  <c r="D9" i="29"/>
  <c r="C9" i="29"/>
  <c r="B9" i="29"/>
  <c r="E8" i="29"/>
  <c r="D8" i="29"/>
  <c r="K8" i="29" s="1"/>
  <c r="C8" i="29"/>
  <c r="B8" i="29"/>
  <c r="E7" i="29"/>
  <c r="D7" i="29"/>
  <c r="C7" i="29"/>
  <c r="B7" i="29"/>
  <c r="E6" i="29"/>
  <c r="D6" i="29"/>
  <c r="K6" i="29" s="1"/>
  <c r="C6" i="29"/>
  <c r="B6" i="29"/>
  <c r="E23" i="28"/>
  <c r="D23" i="28"/>
  <c r="C23" i="28"/>
  <c r="B23" i="28"/>
  <c r="E22" i="28"/>
  <c r="D22" i="28"/>
  <c r="C22" i="28"/>
  <c r="B22" i="28"/>
  <c r="E21" i="28"/>
  <c r="D21" i="28"/>
  <c r="C21" i="28"/>
  <c r="B21" i="28"/>
  <c r="E20" i="28"/>
  <c r="D20" i="28"/>
  <c r="C20" i="28"/>
  <c r="B20" i="28"/>
  <c r="E19" i="28"/>
  <c r="D19" i="28"/>
  <c r="C19" i="28"/>
  <c r="B19" i="28"/>
  <c r="E18" i="28"/>
  <c r="D18" i="28"/>
  <c r="C18" i="28"/>
  <c r="B18" i="28"/>
  <c r="E17" i="28"/>
  <c r="D17" i="28"/>
  <c r="C17" i="28"/>
  <c r="B17" i="28"/>
  <c r="E16" i="28"/>
  <c r="D16" i="28"/>
  <c r="C16" i="28"/>
  <c r="B16" i="28"/>
  <c r="E15" i="28"/>
  <c r="D15" i="28"/>
  <c r="C15" i="28"/>
  <c r="B15" i="28"/>
  <c r="E14" i="28"/>
  <c r="D14" i="28"/>
  <c r="C14" i="28"/>
  <c r="B14" i="28"/>
  <c r="E13" i="28"/>
  <c r="D13" i="28"/>
  <c r="C13" i="28"/>
  <c r="B13" i="28"/>
  <c r="E12" i="28"/>
  <c r="D12" i="28"/>
  <c r="C12" i="28"/>
  <c r="B12" i="28"/>
  <c r="E11" i="28"/>
  <c r="D11" i="28"/>
  <c r="C11" i="28"/>
  <c r="B11" i="28"/>
  <c r="E10" i="28"/>
  <c r="D10" i="28"/>
  <c r="C10" i="28"/>
  <c r="B10" i="28"/>
  <c r="E9" i="28"/>
  <c r="D9" i="28"/>
  <c r="C9" i="28"/>
  <c r="B9" i="28"/>
  <c r="E8" i="28"/>
  <c r="D8" i="28"/>
  <c r="C8" i="28"/>
  <c r="B8" i="28"/>
  <c r="E7" i="28"/>
  <c r="D7" i="28"/>
  <c r="C7" i="28"/>
  <c r="B7" i="28"/>
  <c r="E6" i="28"/>
  <c r="D6" i="28"/>
  <c r="C6" i="28"/>
  <c r="B6" i="28"/>
  <c r="E23" i="26"/>
  <c r="D23" i="26"/>
  <c r="C23" i="26"/>
  <c r="B23" i="26"/>
  <c r="E22" i="26"/>
  <c r="D22" i="26"/>
  <c r="C22" i="26"/>
  <c r="B22" i="26"/>
  <c r="E21" i="26"/>
  <c r="D21" i="26"/>
  <c r="C21" i="26"/>
  <c r="B21" i="26"/>
  <c r="E20" i="26"/>
  <c r="D20" i="26"/>
  <c r="C20" i="26"/>
  <c r="B20" i="26"/>
  <c r="E19" i="26"/>
  <c r="D19" i="26"/>
  <c r="C19" i="26"/>
  <c r="B19" i="26"/>
  <c r="E18" i="26"/>
  <c r="D18" i="26"/>
  <c r="C18" i="26"/>
  <c r="B18" i="26"/>
  <c r="E17" i="26"/>
  <c r="D17" i="26"/>
  <c r="C17" i="26"/>
  <c r="B17" i="26"/>
  <c r="E16" i="26"/>
  <c r="D16" i="26"/>
  <c r="C16" i="26"/>
  <c r="B16" i="26"/>
  <c r="E15" i="26"/>
  <c r="D15" i="26"/>
  <c r="C15" i="26"/>
  <c r="B15" i="26"/>
  <c r="E14" i="26"/>
  <c r="D14" i="26"/>
  <c r="C14" i="26"/>
  <c r="B14" i="26"/>
  <c r="E13" i="26"/>
  <c r="D13" i="26"/>
  <c r="C13" i="26"/>
  <c r="B13" i="26"/>
  <c r="E12" i="26"/>
  <c r="D12" i="26"/>
  <c r="C12" i="26"/>
  <c r="B12" i="26"/>
  <c r="E11" i="26"/>
  <c r="D11" i="26"/>
  <c r="C11" i="26"/>
  <c r="B11" i="26"/>
  <c r="E10" i="26"/>
  <c r="D10" i="26"/>
  <c r="C10" i="26"/>
  <c r="B10" i="26"/>
  <c r="E9" i="26"/>
  <c r="D9" i="26"/>
  <c r="C9" i="26"/>
  <c r="B9" i="26"/>
  <c r="E8" i="26"/>
  <c r="D8" i="26"/>
  <c r="C8" i="26"/>
  <c r="B8" i="26"/>
  <c r="E7" i="26"/>
  <c r="D7" i="26"/>
  <c r="C7" i="26"/>
  <c r="B7" i="26"/>
  <c r="E6" i="26"/>
  <c r="D6" i="26"/>
  <c r="C6" i="26"/>
  <c r="B6" i="26"/>
  <c r="E23" i="14"/>
  <c r="D23" i="14"/>
  <c r="C23" i="14"/>
  <c r="B23" i="14"/>
  <c r="E22" i="14"/>
  <c r="D22" i="14"/>
  <c r="C22" i="14"/>
  <c r="B22" i="14"/>
  <c r="E21" i="14"/>
  <c r="D21" i="14"/>
  <c r="C21" i="14"/>
  <c r="B21" i="14"/>
  <c r="E20" i="14"/>
  <c r="D20" i="14"/>
  <c r="C20" i="14"/>
  <c r="B20" i="14"/>
  <c r="E19" i="14"/>
  <c r="D19" i="14"/>
  <c r="C19" i="14"/>
  <c r="B19" i="14"/>
  <c r="E18" i="14"/>
  <c r="D18" i="14"/>
  <c r="C18" i="14"/>
  <c r="B18" i="14"/>
  <c r="E17" i="14"/>
  <c r="D17" i="14"/>
  <c r="C17" i="14"/>
  <c r="B17" i="14"/>
  <c r="E16" i="14"/>
  <c r="D16" i="14"/>
  <c r="C16" i="14"/>
  <c r="B16" i="14"/>
  <c r="E15" i="14"/>
  <c r="D15" i="14"/>
  <c r="C15" i="14"/>
  <c r="B15" i="14"/>
  <c r="E14" i="14"/>
  <c r="D14" i="14"/>
  <c r="C14" i="14"/>
  <c r="B14" i="14"/>
  <c r="E13" i="14"/>
  <c r="D13" i="14"/>
  <c r="C13" i="14"/>
  <c r="B13" i="14"/>
  <c r="E12" i="14"/>
  <c r="D12" i="14"/>
  <c r="C12" i="14"/>
  <c r="B12" i="14"/>
  <c r="E11" i="14"/>
  <c r="D11" i="14"/>
  <c r="C11" i="14"/>
  <c r="B11" i="14"/>
  <c r="E10" i="14"/>
  <c r="D10" i="14"/>
  <c r="C10" i="14"/>
  <c r="B10" i="14"/>
  <c r="E9" i="14"/>
  <c r="D9" i="14"/>
  <c r="C9" i="14"/>
  <c r="B9" i="14"/>
  <c r="E8" i="14"/>
  <c r="D8" i="14"/>
  <c r="C8" i="14"/>
  <c r="B8" i="14"/>
  <c r="E7" i="14"/>
  <c r="D7" i="14"/>
  <c r="C7" i="14"/>
  <c r="B7" i="14"/>
  <c r="E6" i="14"/>
  <c r="D6" i="14"/>
  <c r="C6" i="14"/>
  <c r="B6" i="14"/>
  <c r="G6" i="29" l="1"/>
  <c r="O10" i="29"/>
  <c r="L16" i="29"/>
  <c r="G22" i="29"/>
  <c r="O8" i="30"/>
  <c r="Q16" i="30"/>
  <c r="M8" i="32"/>
  <c r="J20" i="32"/>
  <c r="L6" i="29"/>
  <c r="G12" i="29"/>
  <c r="O16" i="29"/>
  <c r="L22" i="29"/>
  <c r="I10" i="30"/>
  <c r="J18" i="30"/>
  <c r="H10" i="32"/>
  <c r="K22" i="32"/>
  <c r="O6" i="29"/>
  <c r="L12" i="29"/>
  <c r="G18" i="29"/>
  <c r="O22" i="29"/>
  <c r="O10" i="30"/>
  <c r="M18" i="30"/>
  <c r="G8" i="29"/>
  <c r="O12" i="29"/>
  <c r="L18" i="29"/>
  <c r="G6" i="30"/>
  <c r="I12" i="30"/>
  <c r="J20" i="30"/>
  <c r="J12" i="32"/>
  <c r="L8" i="29"/>
  <c r="G14" i="29"/>
  <c r="O18" i="29"/>
  <c r="L6" i="30"/>
  <c r="L12" i="30"/>
  <c r="M20" i="30"/>
  <c r="K14" i="32"/>
  <c r="O8" i="29"/>
  <c r="L14" i="29"/>
  <c r="G20" i="29"/>
  <c r="O6" i="30"/>
  <c r="I14" i="30"/>
  <c r="K22" i="30"/>
  <c r="H16" i="32"/>
  <c r="G10" i="29"/>
  <c r="O14" i="29"/>
  <c r="L20" i="29"/>
  <c r="G8" i="30"/>
  <c r="P14" i="30"/>
  <c r="P22" i="30"/>
  <c r="L16" i="32"/>
  <c r="O9" i="29"/>
  <c r="G9" i="29"/>
  <c r="N9" i="29"/>
  <c r="F9" i="29"/>
  <c r="M9" i="29"/>
  <c r="K9" i="29"/>
  <c r="L9" i="29"/>
  <c r="J9" i="29"/>
  <c r="Q9" i="29"/>
  <c r="I9" i="29"/>
  <c r="P9" i="29"/>
  <c r="H9" i="29"/>
  <c r="O13" i="29"/>
  <c r="G13" i="29"/>
  <c r="N13" i="29"/>
  <c r="F13" i="29"/>
  <c r="M13" i="29"/>
  <c r="L13" i="29"/>
  <c r="K13" i="29"/>
  <c r="J13" i="29"/>
  <c r="Q13" i="29"/>
  <c r="I13" i="29"/>
  <c r="P13" i="29"/>
  <c r="H13" i="29"/>
  <c r="O17" i="29"/>
  <c r="G17" i="29"/>
  <c r="N17" i="29"/>
  <c r="F17" i="29"/>
  <c r="M17" i="29"/>
  <c r="L17" i="29"/>
  <c r="K17" i="29"/>
  <c r="J17" i="29"/>
  <c r="Q17" i="29"/>
  <c r="I17" i="29"/>
  <c r="P17" i="29"/>
  <c r="H17" i="29"/>
  <c r="O23" i="29"/>
  <c r="G23" i="29"/>
  <c r="N23" i="29"/>
  <c r="F23" i="29"/>
  <c r="M23" i="29"/>
  <c r="L23" i="29"/>
  <c r="K23" i="29"/>
  <c r="J23" i="29"/>
  <c r="Q23" i="29"/>
  <c r="I23" i="29"/>
  <c r="P23" i="29"/>
  <c r="H23" i="29"/>
  <c r="J9" i="30"/>
  <c r="P9" i="30"/>
  <c r="G9" i="30"/>
  <c r="O9" i="30"/>
  <c r="F9" i="30"/>
  <c r="N9" i="30"/>
  <c r="M9" i="30"/>
  <c r="L9" i="30"/>
  <c r="K9" i="30"/>
  <c r="I9" i="30"/>
  <c r="Q9" i="30"/>
  <c r="H9" i="30"/>
  <c r="K15" i="30"/>
  <c r="J15" i="30"/>
  <c r="M15" i="30"/>
  <c r="L15" i="30"/>
  <c r="I15" i="30"/>
  <c r="H15" i="30"/>
  <c r="Q15" i="30"/>
  <c r="G15" i="30"/>
  <c r="P15" i="30"/>
  <c r="F15" i="30"/>
  <c r="N15" i="30"/>
  <c r="O15" i="30"/>
  <c r="M21" i="30"/>
  <c r="K21" i="30"/>
  <c r="J21" i="30"/>
  <c r="H21" i="30"/>
  <c r="G21" i="30"/>
  <c r="Q21" i="30"/>
  <c r="F21" i="30"/>
  <c r="P21" i="30"/>
  <c r="O21" i="30"/>
  <c r="N21" i="30"/>
  <c r="L21" i="30"/>
  <c r="I21" i="30"/>
  <c r="M9" i="32"/>
  <c r="K9" i="32"/>
  <c r="J9" i="32"/>
  <c r="N9" i="32"/>
  <c r="L9" i="32"/>
  <c r="I9" i="32"/>
  <c r="H9" i="32"/>
  <c r="G9" i="32"/>
  <c r="Q9" i="32"/>
  <c r="F9" i="32"/>
  <c r="P9" i="32"/>
  <c r="O9" i="32"/>
  <c r="M13" i="32"/>
  <c r="K13" i="32"/>
  <c r="J13" i="32"/>
  <c r="P13" i="32"/>
  <c r="O13" i="32"/>
  <c r="N13" i="32"/>
  <c r="L13" i="32"/>
  <c r="I13" i="32"/>
  <c r="H13" i="32"/>
  <c r="G13" i="32"/>
  <c r="Q13" i="32"/>
  <c r="F13" i="32"/>
  <c r="M19" i="32"/>
  <c r="K19" i="32"/>
  <c r="J19" i="32"/>
  <c r="Q19" i="32"/>
  <c r="I19" i="32"/>
  <c r="N19" i="32"/>
  <c r="L19" i="32"/>
  <c r="H19" i="32"/>
  <c r="G19" i="32"/>
  <c r="F19" i="32"/>
  <c r="P19" i="32"/>
  <c r="O19" i="32"/>
  <c r="O7" i="29"/>
  <c r="G7" i="29"/>
  <c r="N7" i="29"/>
  <c r="F7" i="29"/>
  <c r="M7" i="29"/>
  <c r="L7" i="29"/>
  <c r="K7" i="29"/>
  <c r="J7" i="29"/>
  <c r="P7" i="29"/>
  <c r="H7" i="29"/>
  <c r="Q7" i="29"/>
  <c r="I7" i="29"/>
  <c r="O15" i="29"/>
  <c r="G15" i="29"/>
  <c r="N15" i="29"/>
  <c r="F15" i="29"/>
  <c r="M15" i="29"/>
  <c r="L15" i="29"/>
  <c r="K15" i="29"/>
  <c r="J15" i="29"/>
  <c r="P15" i="29"/>
  <c r="H15" i="29"/>
  <c r="Q15" i="29"/>
  <c r="I15" i="29"/>
  <c r="O21" i="29"/>
  <c r="G21" i="29"/>
  <c r="N21" i="29"/>
  <c r="F21" i="29"/>
  <c r="M21" i="29"/>
  <c r="L21" i="29"/>
  <c r="K21" i="29"/>
  <c r="J21" i="29"/>
  <c r="H21" i="29"/>
  <c r="Q21" i="29"/>
  <c r="I21" i="29"/>
  <c r="P21" i="29"/>
  <c r="J11" i="30"/>
  <c r="K11" i="30"/>
  <c r="I11" i="30"/>
  <c r="Q11" i="30"/>
  <c r="H11" i="30"/>
  <c r="P11" i="30"/>
  <c r="G11" i="30"/>
  <c r="O11" i="30"/>
  <c r="F11" i="30"/>
  <c r="N11" i="30"/>
  <c r="L11" i="30"/>
  <c r="M11" i="30"/>
  <c r="K17" i="30"/>
  <c r="J17" i="30"/>
  <c r="I17" i="30"/>
  <c r="H17" i="30"/>
  <c r="Q17" i="30"/>
  <c r="G17" i="30"/>
  <c r="P17" i="30"/>
  <c r="F17" i="30"/>
  <c r="O17" i="30"/>
  <c r="N17" i="30"/>
  <c r="M17" i="30"/>
  <c r="L17" i="30"/>
  <c r="M23" i="30"/>
  <c r="K23" i="30"/>
  <c r="J23" i="30"/>
  <c r="I23" i="30"/>
  <c r="H23" i="30"/>
  <c r="G23" i="30"/>
  <c r="Q23" i="30"/>
  <c r="F23" i="30"/>
  <c r="P23" i="30"/>
  <c r="O23" i="30"/>
  <c r="L23" i="30"/>
  <c r="N23" i="30"/>
  <c r="M11" i="32"/>
  <c r="K11" i="32"/>
  <c r="J11" i="32"/>
  <c r="O11" i="32"/>
  <c r="N11" i="32"/>
  <c r="L11" i="32"/>
  <c r="I11" i="32"/>
  <c r="H11" i="32"/>
  <c r="G11" i="32"/>
  <c r="Q11" i="32"/>
  <c r="F11" i="32"/>
  <c r="P11" i="32"/>
  <c r="M21" i="32"/>
  <c r="K21" i="32"/>
  <c r="J21" i="32"/>
  <c r="Q21" i="32"/>
  <c r="I21" i="32"/>
  <c r="F21" i="32"/>
  <c r="P21" i="32"/>
  <c r="O21" i="32"/>
  <c r="N21" i="32"/>
  <c r="L21" i="32"/>
  <c r="H21" i="32"/>
  <c r="G21" i="32"/>
  <c r="O14" i="25"/>
  <c r="P14" i="25"/>
  <c r="O11" i="29"/>
  <c r="G11" i="29"/>
  <c r="N11" i="29"/>
  <c r="F11" i="29"/>
  <c r="M11" i="29"/>
  <c r="L11" i="29"/>
  <c r="K11" i="29"/>
  <c r="J11" i="29"/>
  <c r="P11" i="29"/>
  <c r="H11" i="29"/>
  <c r="Q11" i="29"/>
  <c r="I11" i="29"/>
  <c r="O19" i="29"/>
  <c r="G19" i="29"/>
  <c r="N19" i="29"/>
  <c r="F19" i="29"/>
  <c r="M19" i="29"/>
  <c r="L19" i="29"/>
  <c r="K19" i="29"/>
  <c r="J19" i="29"/>
  <c r="P19" i="29"/>
  <c r="H19" i="29"/>
  <c r="Q19" i="29"/>
  <c r="I19" i="29"/>
  <c r="O7" i="30"/>
  <c r="G7" i="30"/>
  <c r="N7" i="30"/>
  <c r="F7" i="30"/>
  <c r="M7" i="30"/>
  <c r="L7" i="30"/>
  <c r="K7" i="30"/>
  <c r="J7" i="30"/>
  <c r="Q7" i="30"/>
  <c r="I7" i="30"/>
  <c r="P7" i="30"/>
  <c r="H7" i="30"/>
  <c r="K13" i="30"/>
  <c r="J13" i="30"/>
  <c r="O13" i="30"/>
  <c r="N13" i="30"/>
  <c r="M13" i="30"/>
  <c r="L13" i="30"/>
  <c r="I13" i="30"/>
  <c r="H13" i="30"/>
  <c r="Q13" i="30"/>
  <c r="G13" i="30"/>
  <c r="P13" i="30"/>
  <c r="F13" i="30"/>
  <c r="M19" i="30"/>
  <c r="K19" i="30"/>
  <c r="J19" i="30"/>
  <c r="G19" i="30"/>
  <c r="Q19" i="30"/>
  <c r="F19" i="30"/>
  <c r="P19" i="30"/>
  <c r="O19" i="30"/>
  <c r="N19" i="30"/>
  <c r="L19" i="30"/>
  <c r="H19" i="30"/>
  <c r="I19" i="30"/>
  <c r="M7" i="32"/>
  <c r="K7" i="32"/>
  <c r="J7" i="32"/>
  <c r="L7" i="32"/>
  <c r="I7" i="32"/>
  <c r="H7" i="32"/>
  <c r="G7" i="32"/>
  <c r="Q7" i="32"/>
  <c r="F7" i="32"/>
  <c r="P7" i="32"/>
  <c r="O7" i="32"/>
  <c r="N7" i="32"/>
  <c r="M15" i="32"/>
  <c r="K15" i="32"/>
  <c r="J15" i="32"/>
  <c r="Q15" i="32"/>
  <c r="F15" i="32"/>
  <c r="P15" i="32"/>
  <c r="O15" i="32"/>
  <c r="N15" i="32"/>
  <c r="L15" i="32"/>
  <c r="I15" i="32"/>
  <c r="H15" i="32"/>
  <c r="G15" i="32"/>
  <c r="M17" i="32"/>
  <c r="K17" i="32"/>
  <c r="J17" i="32"/>
  <c r="Q17" i="32"/>
  <c r="G17" i="32"/>
  <c r="F17" i="32"/>
  <c r="P17" i="32"/>
  <c r="O17" i="32"/>
  <c r="N17" i="32"/>
  <c r="L17" i="32"/>
  <c r="H17" i="32"/>
  <c r="I17" i="32"/>
  <c r="M23" i="32"/>
  <c r="K23" i="32"/>
  <c r="J23" i="32"/>
  <c r="Q23" i="32"/>
  <c r="I23" i="32"/>
  <c r="N23" i="32"/>
  <c r="L23" i="32"/>
  <c r="H23" i="32"/>
  <c r="G23" i="32"/>
  <c r="F23" i="32"/>
  <c r="O23" i="32"/>
  <c r="P23" i="32"/>
  <c r="H15" i="16"/>
  <c r="G15" i="16"/>
  <c r="I15" i="16"/>
  <c r="I25" i="16"/>
  <c r="H25" i="16"/>
  <c r="G25" i="16"/>
  <c r="O11" i="25"/>
  <c r="P11" i="25"/>
  <c r="O18" i="25"/>
  <c r="P18" i="25"/>
  <c r="M6" i="29"/>
  <c r="M8" i="29"/>
  <c r="M10" i="29"/>
  <c r="M12" i="29"/>
  <c r="M14" i="29"/>
  <c r="M16" i="29"/>
  <c r="M18" i="29"/>
  <c r="M20" i="29"/>
  <c r="M22" i="29"/>
  <c r="M6" i="30"/>
  <c r="M8" i="30"/>
  <c r="G10" i="30"/>
  <c r="P10" i="30"/>
  <c r="J12" i="30"/>
  <c r="Q14" i="30"/>
  <c r="M16" i="30"/>
  <c r="K18" i="30"/>
  <c r="K20" i="30"/>
  <c r="L22" i="30"/>
  <c r="M6" i="32"/>
  <c r="H14" i="32"/>
  <c r="J16" i="32"/>
  <c r="L18" i="32"/>
  <c r="L22" i="32"/>
  <c r="O12" i="25"/>
  <c r="P12" i="25"/>
  <c r="F6" i="29"/>
  <c r="N6" i="29"/>
  <c r="F8" i="29"/>
  <c r="N8" i="29"/>
  <c r="F10" i="29"/>
  <c r="N10" i="29"/>
  <c r="F12" i="29"/>
  <c r="N12" i="29"/>
  <c r="F14" i="29"/>
  <c r="N14" i="29"/>
  <c r="F16" i="29"/>
  <c r="N16" i="29"/>
  <c r="F18" i="29"/>
  <c r="N18" i="29"/>
  <c r="F20" i="29"/>
  <c r="N20" i="29"/>
  <c r="F22" i="29"/>
  <c r="N22" i="29"/>
  <c r="F6" i="30"/>
  <c r="N6" i="30"/>
  <c r="F8" i="30"/>
  <c r="N8" i="30"/>
  <c r="H10" i="30"/>
  <c r="O13" i="25"/>
  <c r="P13" i="25"/>
  <c r="O20" i="25"/>
  <c r="P20" i="25"/>
  <c r="O21" i="25"/>
  <c r="P21" i="25"/>
  <c r="N10" i="30"/>
  <c r="F10" i="30"/>
  <c r="N12" i="30"/>
  <c r="F12" i="30"/>
  <c r="O14" i="30"/>
  <c r="G14" i="30"/>
  <c r="N14" i="30"/>
  <c r="F14" i="30"/>
  <c r="O16" i="30"/>
  <c r="G16" i="30"/>
  <c r="N16" i="30"/>
  <c r="F16" i="30"/>
  <c r="O18" i="30"/>
  <c r="G18" i="30"/>
  <c r="N18" i="30"/>
  <c r="F18" i="30"/>
  <c r="Q20" i="30"/>
  <c r="I20" i="30"/>
  <c r="O20" i="30"/>
  <c r="G20" i="30"/>
  <c r="N20" i="30"/>
  <c r="F20" i="30"/>
  <c r="Q22" i="30"/>
  <c r="I22" i="30"/>
  <c r="O22" i="30"/>
  <c r="G22" i="30"/>
  <c r="N22" i="30"/>
  <c r="F22" i="30"/>
  <c r="Q6" i="32"/>
  <c r="I6" i="32"/>
  <c r="O6" i="32"/>
  <c r="G6" i="32"/>
  <c r="N6" i="32"/>
  <c r="F6" i="32"/>
  <c r="Q8" i="32"/>
  <c r="I8" i="32"/>
  <c r="O8" i="32"/>
  <c r="G8" i="32"/>
  <c r="N8" i="32"/>
  <c r="F8" i="32"/>
  <c r="Q10" i="32"/>
  <c r="I10" i="32"/>
  <c r="O10" i="32"/>
  <c r="G10" i="32"/>
  <c r="N10" i="32"/>
  <c r="F10" i="32"/>
  <c r="Q12" i="32"/>
  <c r="I12" i="32"/>
  <c r="O12" i="32"/>
  <c r="G12" i="32"/>
  <c r="N12" i="32"/>
  <c r="F12" i="32"/>
  <c r="Q14" i="32"/>
  <c r="I14" i="32"/>
  <c r="O14" i="32"/>
  <c r="G14" i="32"/>
  <c r="N14" i="32"/>
  <c r="F14" i="32"/>
  <c r="Q16" i="32"/>
  <c r="I16" i="32"/>
  <c r="O16" i="32"/>
  <c r="G16" i="32"/>
  <c r="N16" i="32"/>
  <c r="F16" i="32"/>
  <c r="Q18" i="32"/>
  <c r="I18" i="32"/>
  <c r="O18" i="32"/>
  <c r="G18" i="32"/>
  <c r="N18" i="32"/>
  <c r="F18" i="32"/>
  <c r="M18" i="32"/>
  <c r="Q20" i="32"/>
  <c r="I20" i="32"/>
  <c r="O20" i="32"/>
  <c r="G20" i="32"/>
  <c r="N20" i="32"/>
  <c r="F20" i="32"/>
  <c r="M20" i="32"/>
  <c r="Q22" i="32"/>
  <c r="I22" i="32"/>
  <c r="O22" i="32"/>
  <c r="G22" i="32"/>
  <c r="N22" i="32"/>
  <c r="F22" i="32"/>
  <c r="M22" i="32"/>
  <c r="I16" i="16"/>
  <c r="H16" i="16"/>
  <c r="G16" i="16"/>
  <c r="I24" i="16"/>
  <c r="H24" i="16"/>
  <c r="K24" i="16" s="1"/>
  <c r="G24" i="16"/>
  <c r="J24" i="16" s="1"/>
  <c r="H6" i="29"/>
  <c r="P6" i="29"/>
  <c r="H8" i="29"/>
  <c r="P8" i="29"/>
  <c r="H10" i="29"/>
  <c r="P10" i="29"/>
  <c r="H12" i="29"/>
  <c r="P12" i="29"/>
  <c r="H14" i="29"/>
  <c r="P14" i="29"/>
  <c r="H16" i="29"/>
  <c r="P16" i="29"/>
  <c r="H18" i="29"/>
  <c r="P18" i="29"/>
  <c r="H20" i="29"/>
  <c r="P20" i="29"/>
  <c r="H22" i="29"/>
  <c r="P22" i="29"/>
  <c r="H6" i="30"/>
  <c r="P6" i="30"/>
  <c r="H8" i="30"/>
  <c r="P8" i="30"/>
  <c r="J10" i="30"/>
  <c r="M12" i="30"/>
  <c r="J14" i="30"/>
  <c r="H16" i="30"/>
  <c r="P18" i="30"/>
  <c r="P20" i="30"/>
  <c r="H8" i="32"/>
  <c r="J10" i="32"/>
  <c r="K12" i="32"/>
  <c r="L14" i="32"/>
  <c r="M16" i="32"/>
  <c r="K20" i="32"/>
  <c r="P8" i="25"/>
  <c r="O8" i="25"/>
  <c r="O22" i="25"/>
  <c r="P22" i="25"/>
  <c r="I6" i="29"/>
  <c r="Q6" i="29"/>
  <c r="I8" i="29"/>
  <c r="Q8" i="29"/>
  <c r="I10" i="29"/>
  <c r="Q10" i="29"/>
  <c r="I12" i="29"/>
  <c r="Q12" i="29"/>
  <c r="I14" i="29"/>
  <c r="Q14" i="29"/>
  <c r="I16" i="29"/>
  <c r="Q16" i="29"/>
  <c r="I18" i="29"/>
  <c r="Q18" i="29"/>
  <c r="I20" i="29"/>
  <c r="Q20" i="29"/>
  <c r="I22" i="29"/>
  <c r="Q22" i="29"/>
  <c r="I6" i="30"/>
  <c r="Q6" i="30"/>
  <c r="I8" i="30"/>
  <c r="Q8" i="30"/>
  <c r="K10" i="30"/>
  <c r="O12" i="30"/>
  <c r="K14" i="30"/>
  <c r="I16" i="30"/>
  <c r="Q18" i="30"/>
  <c r="H6" i="32"/>
  <c r="J8" i="32"/>
  <c r="K10" i="32"/>
  <c r="L12" i="32"/>
  <c r="M14" i="32"/>
  <c r="P16" i="32"/>
  <c r="L20" i="32"/>
  <c r="O15" i="25"/>
  <c r="P15" i="25"/>
  <c r="J6" i="29"/>
  <c r="J8" i="29"/>
  <c r="J10" i="29"/>
  <c r="J12" i="29"/>
  <c r="J14" i="29"/>
  <c r="J16" i="29"/>
  <c r="J18" i="29"/>
  <c r="J20" i="29"/>
  <c r="J22" i="29"/>
  <c r="J6" i="30"/>
  <c r="J8" i="30"/>
  <c r="L10" i="30"/>
  <c r="G12" i="30"/>
  <c r="P12" i="30"/>
  <c r="L14" i="30"/>
  <c r="J16" i="30"/>
  <c r="H18" i="30"/>
  <c r="H22" i="30"/>
  <c r="J6" i="32"/>
  <c r="K8" i="32"/>
  <c r="L10" i="32"/>
  <c r="M12" i="32"/>
  <c r="P14" i="32"/>
  <c r="H18" i="32"/>
  <c r="P20" i="32"/>
  <c r="H22" i="32"/>
  <c r="M10" i="30"/>
  <c r="H12" i="30"/>
  <c r="Q12" i="30"/>
  <c r="M14" i="30"/>
  <c r="K16" i="30"/>
  <c r="I18" i="30"/>
  <c r="H20" i="30"/>
  <c r="J22" i="30"/>
  <c r="K6" i="32"/>
  <c r="L8" i="32"/>
  <c r="M10" i="32"/>
  <c r="P12" i="32"/>
  <c r="J18" i="32"/>
  <c r="J22" i="32"/>
  <c r="O10" i="25"/>
  <c r="P10" i="25"/>
  <c r="O16" i="25"/>
  <c r="O24" i="25"/>
  <c r="O9" i="25"/>
  <c r="O17" i="25"/>
  <c r="P19" i="25"/>
  <c r="P7" i="25"/>
  <c r="P23" i="25"/>
  <c r="J16" i="16" l="1"/>
  <c r="J25" i="16"/>
  <c r="K25" i="16"/>
  <c r="J15" i="16"/>
  <c r="K16" i="16"/>
  <c r="K15" i="16"/>
  <c r="C7" i="25" l="1"/>
  <c r="C8" i="25" s="1"/>
  <c r="C6" i="25" l="1"/>
  <c r="F7" i="25" l="1"/>
  <c r="Q13" i="25" l="1"/>
  <c r="Q21" i="25"/>
  <c r="Q11" i="25" l="1"/>
  <c r="Q19" i="25"/>
  <c r="Q12" i="25"/>
  <c r="Q22" i="25"/>
  <c r="Q14" i="25"/>
  <c r="Q7" i="25"/>
  <c r="Q15" i="25"/>
  <c r="Q23" i="25"/>
  <c r="Q8" i="25"/>
  <c r="Q16" i="25"/>
  <c r="Q24" i="25"/>
  <c r="Q9" i="25"/>
  <c r="Q17" i="25"/>
  <c r="Q10" i="25"/>
  <c r="Q18" i="25"/>
  <c r="Q20" i="25"/>
  <c r="L15" i="25" l="1"/>
  <c r="L10" i="25"/>
  <c r="G18" i="25" l="1"/>
  <c r="G15" i="25" l="1"/>
  <c r="G12" i="25"/>
  <c r="G13" i="25"/>
  <c r="G16" i="25"/>
  <c r="G14" i="25"/>
  <c r="G8" i="25"/>
  <c r="G9" i="25"/>
  <c r="G17" i="25"/>
  <c r="G11" i="25"/>
  <c r="G7" i="25"/>
  <c r="G10" i="25"/>
  <c r="I7" i="25" l="1"/>
  <c r="F5" i="32" s="1"/>
  <c r="H7" i="25"/>
  <c r="F8" i="25"/>
  <c r="F5" i="28" l="1"/>
  <c r="F5" i="30"/>
  <c r="F5" i="29"/>
  <c r="F5" i="14"/>
  <c r="F9" i="25"/>
  <c r="I9" i="25" s="1"/>
  <c r="H5" i="32" s="1"/>
  <c r="I8" i="25"/>
  <c r="G5" i="32" s="1"/>
  <c r="H8" i="25"/>
  <c r="F5" i="26"/>
  <c r="D8" i="18"/>
  <c r="D11" i="18" l="1"/>
  <c r="D15" i="18"/>
  <c r="D14" i="18"/>
  <c r="D9" i="18"/>
  <c r="D13" i="18"/>
  <c r="D10" i="18"/>
  <c r="H9" i="25"/>
  <c r="H5" i="26" s="1"/>
  <c r="F10" i="25"/>
  <c r="I10" i="25" s="1"/>
  <c r="I5" i="32" s="1"/>
  <c r="G5" i="14"/>
  <c r="E8" i="18"/>
  <c r="G5" i="30"/>
  <c r="G5" i="26"/>
  <c r="G5" i="29"/>
  <c r="I23" i="16" l="1"/>
  <c r="I22" i="16"/>
  <c r="I19" i="16"/>
  <c r="E15" i="18"/>
  <c r="E11" i="18"/>
  <c r="E14" i="18"/>
  <c r="E13" i="18"/>
  <c r="E10" i="18"/>
  <c r="I11" i="16"/>
  <c r="I13" i="16"/>
  <c r="D12" i="18"/>
  <c r="D16" i="18"/>
  <c r="H5" i="30"/>
  <c r="H5" i="14"/>
  <c r="I9" i="16" s="1"/>
  <c r="F8" i="18"/>
  <c r="H5" i="29"/>
  <c r="H10" i="25"/>
  <c r="I5" i="14" s="1"/>
  <c r="F11" i="25"/>
  <c r="I11" i="25" s="1"/>
  <c r="J5" i="32" s="1"/>
  <c r="G5" i="28"/>
  <c r="E9" i="18" s="1"/>
  <c r="H5" i="28"/>
  <c r="I5" i="28"/>
  <c r="O13" i="16" l="1"/>
  <c r="O25" i="16"/>
  <c r="I20" i="16"/>
  <c r="N17" i="16"/>
  <c r="O19" i="16"/>
  <c r="O18" i="16"/>
  <c r="O10" i="16"/>
  <c r="I12" i="16"/>
  <c r="F9" i="18"/>
  <c r="F14" i="18"/>
  <c r="F13" i="18"/>
  <c r="F15" i="18"/>
  <c r="F11" i="18"/>
  <c r="F10" i="18"/>
  <c r="I8" i="16"/>
  <c r="I10" i="16"/>
  <c r="I21" i="16"/>
  <c r="I14" i="16"/>
  <c r="I17" i="16"/>
  <c r="I18" i="16"/>
  <c r="E12" i="18"/>
  <c r="E16" i="18"/>
  <c r="H11" i="25"/>
  <c r="J5" i="29" s="1"/>
  <c r="I5" i="30"/>
  <c r="N9" i="16" s="1"/>
  <c r="G8" i="18"/>
  <c r="I5" i="26"/>
  <c r="I5" i="29"/>
  <c r="O14" i="16" s="1"/>
  <c r="F12" i="25"/>
  <c r="I12" i="25" s="1"/>
  <c r="K5" i="32" s="1"/>
  <c r="J5" i="28"/>
  <c r="O23" i="16" l="1"/>
  <c r="N20" i="16"/>
  <c r="N13" i="16"/>
  <c r="Q13" i="16" s="1"/>
  <c r="O8" i="16"/>
  <c r="N15" i="16"/>
  <c r="Q15" i="16" s="1"/>
  <c r="N14" i="16"/>
  <c r="Q14" i="16" s="1"/>
  <c r="N21" i="16"/>
  <c r="N19" i="16"/>
  <c r="Q19" i="16" s="1"/>
  <c r="O20" i="16"/>
  <c r="O24" i="16"/>
  <c r="O12" i="16"/>
  <c r="O9" i="16"/>
  <c r="Q9" i="16" s="1"/>
  <c r="O21" i="16"/>
  <c r="O15" i="16"/>
  <c r="O22" i="16"/>
  <c r="O16" i="16"/>
  <c r="Q16" i="16" s="1"/>
  <c r="N12" i="16"/>
  <c r="Q12" i="16" s="1"/>
  <c r="N11" i="16"/>
  <c r="N16" i="16"/>
  <c r="G11" i="18"/>
  <c r="G15" i="18"/>
  <c r="G9" i="18"/>
  <c r="G14" i="18"/>
  <c r="G13" i="18"/>
  <c r="G10" i="18"/>
  <c r="H8" i="16"/>
  <c r="K8" i="16" s="1"/>
  <c r="H10" i="16"/>
  <c r="K10" i="16" s="1"/>
  <c r="H17" i="16"/>
  <c r="K17" i="16" s="1"/>
  <c r="H23" i="16"/>
  <c r="K23" i="16" s="1"/>
  <c r="H21" i="16"/>
  <c r="K21" i="16" s="1"/>
  <c r="H18" i="16"/>
  <c r="K18" i="16" s="1"/>
  <c r="H14" i="16"/>
  <c r="K14" i="16" s="1"/>
  <c r="H9" i="16"/>
  <c r="K9" i="16" s="1"/>
  <c r="H20" i="16"/>
  <c r="K20" i="16" s="1"/>
  <c r="H19" i="16"/>
  <c r="K19" i="16" s="1"/>
  <c r="H13" i="16"/>
  <c r="K13" i="16" s="1"/>
  <c r="H22" i="16"/>
  <c r="K22" i="16" s="1"/>
  <c r="H12" i="16"/>
  <c r="K12" i="16" s="1"/>
  <c r="H11" i="16"/>
  <c r="K11" i="16" s="1"/>
  <c r="F16" i="18"/>
  <c r="F12" i="18"/>
  <c r="J5" i="30"/>
  <c r="J5" i="14"/>
  <c r="H8" i="18"/>
  <c r="J5" i="26"/>
  <c r="H12" i="25"/>
  <c r="K5" i="14" s="1"/>
  <c r="F13" i="25"/>
  <c r="I13" i="25" s="1"/>
  <c r="L5" i="32" s="1"/>
  <c r="K5" i="28"/>
  <c r="Q20" i="16" l="1"/>
  <c r="Q21" i="16"/>
  <c r="H9" i="18"/>
  <c r="H13" i="18"/>
  <c r="H10" i="18"/>
  <c r="H14" i="18"/>
  <c r="H11" i="18"/>
  <c r="H15" i="18"/>
  <c r="G16" i="18"/>
  <c r="G12" i="18"/>
  <c r="K5" i="30"/>
  <c r="K5" i="26"/>
  <c r="K5" i="29"/>
  <c r="I8" i="18"/>
  <c r="H13" i="25"/>
  <c r="J8" i="18" s="1"/>
  <c r="F14" i="25"/>
  <c r="I14" i="25" s="1"/>
  <c r="M5" i="32" s="1"/>
  <c r="L5" i="28"/>
  <c r="I15" i="18" l="1"/>
  <c r="I14" i="18"/>
  <c r="I10" i="18"/>
  <c r="I13" i="18"/>
  <c r="I9" i="18"/>
  <c r="I11" i="18"/>
  <c r="J13" i="18"/>
  <c r="J9" i="18"/>
  <c r="H12" i="18"/>
  <c r="H16" i="18"/>
  <c r="L5" i="26"/>
  <c r="J10" i="18" s="1"/>
  <c r="L5" i="30"/>
  <c r="J14" i="18" s="1"/>
  <c r="L5" i="14"/>
  <c r="J11" i="18" s="1"/>
  <c r="L5" i="29"/>
  <c r="J15" i="18" s="1"/>
  <c r="H14" i="25"/>
  <c r="M5" i="26" s="1"/>
  <c r="F15" i="25"/>
  <c r="I15" i="25" s="1"/>
  <c r="N5" i="32" s="1"/>
  <c r="M5" i="28"/>
  <c r="I12" i="18" l="1"/>
  <c r="J16" i="18"/>
  <c r="I16" i="18"/>
  <c r="J12" i="18"/>
  <c r="H15" i="25"/>
  <c r="L8" i="18" s="1"/>
  <c r="F16" i="25"/>
  <c r="I16" i="25" s="1"/>
  <c r="O5" i="32" s="1"/>
  <c r="M5" i="29"/>
  <c r="K8" i="18"/>
  <c r="M5" i="14"/>
  <c r="M5" i="30"/>
  <c r="N5" i="28"/>
  <c r="K10" i="18" l="1"/>
  <c r="K14" i="18"/>
  <c r="K9" i="18"/>
  <c r="K11" i="18"/>
  <c r="K13" i="18"/>
  <c r="K15" i="18"/>
  <c r="L9" i="18"/>
  <c r="L13" i="18"/>
  <c r="N5" i="30"/>
  <c r="L14" i="18" s="1"/>
  <c r="N5" i="26"/>
  <c r="L10" i="18" s="1"/>
  <c r="N5" i="29"/>
  <c r="L15" i="18" s="1"/>
  <c r="N5" i="14"/>
  <c r="L11" i="18" s="1"/>
  <c r="F17" i="25"/>
  <c r="I17" i="25" s="1"/>
  <c r="P5" i="32" s="1"/>
  <c r="H16" i="25"/>
  <c r="O5" i="14" s="1"/>
  <c r="O5" i="28"/>
  <c r="L16" i="18" l="1"/>
  <c r="L12" i="18"/>
  <c r="K16" i="18"/>
  <c r="K12" i="18"/>
  <c r="H17" i="25"/>
  <c r="N8" i="18" s="1"/>
  <c r="F18" i="25"/>
  <c r="I18" i="25" s="1"/>
  <c r="Q5" i="32" s="1"/>
  <c r="O5" i="29"/>
  <c r="O5" i="30"/>
  <c r="M8" i="18"/>
  <c r="O5" i="26"/>
  <c r="P5" i="28"/>
  <c r="N9" i="18" l="1"/>
  <c r="N13" i="18"/>
  <c r="M15" i="18"/>
  <c r="M14" i="18"/>
  <c r="M13" i="18"/>
  <c r="M10" i="18"/>
  <c r="M11" i="18"/>
  <c r="M9" i="18"/>
  <c r="P5" i="29"/>
  <c r="N15" i="18" s="1"/>
  <c r="P5" i="30"/>
  <c r="N14" i="18" s="1"/>
  <c r="P5" i="14"/>
  <c r="N11" i="18" s="1"/>
  <c r="P5" i="26"/>
  <c r="N10" i="18" s="1"/>
  <c r="H18" i="25"/>
  <c r="Q5" i="28"/>
  <c r="Q5" i="30" l="1"/>
  <c r="N16" i="18"/>
  <c r="N12" i="18"/>
  <c r="M16" i="18"/>
  <c r="M12" i="18"/>
  <c r="Q5" i="29"/>
  <c r="Q5" i="26"/>
  <c r="O8" i="18"/>
  <c r="Q5" i="14"/>
  <c r="O17" i="16" l="1"/>
  <c r="Q17" i="16" s="1"/>
  <c r="O11" i="16"/>
  <c r="Q11" i="16" s="1"/>
  <c r="G23" i="16"/>
  <c r="J23" i="16" s="1"/>
  <c r="G12" i="16"/>
  <c r="J12" i="16" s="1"/>
  <c r="M17" i="16"/>
  <c r="M11" i="16"/>
  <c r="P11" i="16" s="1"/>
  <c r="M23" i="16"/>
  <c r="P23" i="16" s="1"/>
  <c r="M13" i="16"/>
  <c r="P13" i="16" s="1"/>
  <c r="G8" i="16"/>
  <c r="J8" i="16" s="1"/>
  <c r="G22" i="16"/>
  <c r="J22" i="16" s="1"/>
  <c r="G9" i="16"/>
  <c r="J9" i="16" s="1"/>
  <c r="G13" i="16"/>
  <c r="J13" i="16" s="1"/>
  <c r="G10" i="16"/>
  <c r="J10" i="16" s="1"/>
  <c r="M19" i="16"/>
  <c r="P19" i="16" s="1"/>
  <c r="M9" i="16"/>
  <c r="P9" i="16" s="1"/>
  <c r="G17" i="16"/>
  <c r="J17" i="16" s="1"/>
  <c r="G14" i="16"/>
  <c r="J14" i="16" s="1"/>
  <c r="M25" i="16"/>
  <c r="P25" i="16" s="1"/>
  <c r="G11" i="16"/>
  <c r="J11" i="16" s="1"/>
  <c r="G18" i="16"/>
  <c r="J18" i="16" s="1"/>
  <c r="G20" i="16"/>
  <c r="J20" i="16" s="1"/>
  <c r="M21" i="16"/>
  <c r="P21" i="16" s="1"/>
  <c r="G21" i="16"/>
  <c r="J21" i="16" s="1"/>
  <c r="G19" i="16"/>
  <c r="J19" i="16" s="1"/>
  <c r="M14" i="16"/>
  <c r="P14" i="16" s="1"/>
  <c r="M20" i="16"/>
  <c r="P20" i="16" s="1"/>
  <c r="M10" i="16"/>
  <c r="P10" i="16" s="1"/>
  <c r="M18" i="16"/>
  <c r="P18" i="16" s="1"/>
  <c r="M16" i="16"/>
  <c r="P16" i="16" s="1"/>
  <c r="M22" i="16"/>
  <c r="P22" i="16" s="1"/>
  <c r="M24" i="16"/>
  <c r="P24" i="16" s="1"/>
  <c r="M8" i="16"/>
  <c r="P8" i="16" s="1"/>
  <c r="M15" i="16"/>
  <c r="P15" i="16" s="1"/>
  <c r="M12" i="16"/>
  <c r="P12" i="16" s="1"/>
  <c r="O15" i="18"/>
  <c r="O13" i="18"/>
  <c r="O9" i="18"/>
  <c r="O11" i="18"/>
  <c r="O10" i="18"/>
  <c r="O14" i="18"/>
  <c r="N22" i="16"/>
  <c r="Q22" i="16" s="1"/>
  <c r="N25" i="16"/>
  <c r="Q25" i="16" s="1"/>
  <c r="N23" i="16"/>
  <c r="Q23" i="16" s="1"/>
  <c r="N8" i="16"/>
  <c r="Q8" i="16" s="1"/>
  <c r="N10" i="16"/>
  <c r="Q10" i="16" s="1"/>
  <c r="N24" i="16"/>
  <c r="Q24" i="16" s="1"/>
  <c r="N18" i="16"/>
  <c r="Q18" i="16" s="1"/>
  <c r="T8" i="25"/>
  <c r="P17" i="16" l="1"/>
  <c r="O12" i="18"/>
  <c r="O16" i="18"/>
  <c r="L23" i="25" s="1"/>
  <c r="L24" i="25" s="1"/>
</calcChain>
</file>

<file path=xl/sharedStrings.xml><?xml version="1.0" encoding="utf-8"?>
<sst xmlns="http://schemas.openxmlformats.org/spreadsheetml/2006/main" count="698" uniqueCount="162">
  <si>
    <t>KPI Code</t>
  </si>
  <si>
    <t>Unit</t>
  </si>
  <si>
    <t>Monthly</t>
  </si>
  <si>
    <t>Cumulative</t>
  </si>
  <si>
    <t>Target</t>
  </si>
  <si>
    <t>Actual</t>
  </si>
  <si>
    <t>Previous
Year</t>
  </si>
  <si>
    <t>Criteria</t>
  </si>
  <si>
    <t>Month</t>
  </si>
  <si>
    <t>Act./Target Index</t>
  </si>
  <si>
    <t>KPI Group</t>
  </si>
  <si>
    <t>Lower Better?</t>
  </si>
  <si>
    <t>Yes</t>
  </si>
  <si>
    <t>Sum</t>
  </si>
  <si>
    <t>Average</t>
  </si>
  <si>
    <t>KPI METRICS</t>
  </si>
  <si>
    <t>Starting Year</t>
  </si>
  <si>
    <t>Starting 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</si>
  <si>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</si>
  <si>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</si>
  <si>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</si>
  <si>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</si>
  <si>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</si>
  <si>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</si>
  <si>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</si>
  <si>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</si>
  <si>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</si>
  <si>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</si>
  <si>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</si>
  <si>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</si>
  <si>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</t>
  </si>
  <si>
    <t>Feb</t>
  </si>
  <si>
    <t>Mar</t>
  </si>
  <si>
    <t>Apr</t>
  </si>
  <si>
    <t>Jun</t>
  </si>
  <si>
    <t>Jul</t>
  </si>
  <si>
    <t>Aug</t>
  </si>
  <si>
    <t>Sep</t>
  </si>
  <si>
    <t>Oct</t>
  </si>
  <si>
    <t>Nov</t>
  </si>
  <si>
    <t>Dec</t>
  </si>
  <si>
    <t>Month Index</t>
  </si>
  <si>
    <t>Order</t>
  </si>
  <si>
    <t>Current Year</t>
  </si>
  <si>
    <t>Previous Year</t>
  </si>
  <si>
    <t>Cumulative Options</t>
  </si>
  <si>
    <t>Dashboard Previous Year</t>
  </si>
  <si>
    <t>Dropdown Menu</t>
  </si>
  <si>
    <t>Charts Selected Criteria</t>
  </si>
  <si>
    <t>Charts Selected Low Better Option</t>
  </si>
  <si>
    <t>Remaining</t>
  </si>
  <si>
    <t>PY Cum</t>
  </si>
  <si>
    <t>Target Cum</t>
  </si>
  <si>
    <t>Actual Cum</t>
  </si>
  <si>
    <t>Date Settings</t>
  </si>
  <si>
    <t>Month Order</t>
  </si>
  <si>
    <t>Criteria Number</t>
  </si>
  <si>
    <t>Dashboard Selected Date</t>
  </si>
  <si>
    <t>Better Low Options</t>
  </si>
  <si>
    <t>No</t>
  </si>
  <si>
    <t>STARTING DATE SETTING</t>
  </si>
  <si>
    <t>Year</t>
  </si>
  <si>
    <t>MENU</t>
  </si>
  <si>
    <t>TERMS OF USE</t>
  </si>
  <si>
    <t>END USER LICENSE AGREEMENT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</si>
  <si>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</si>
  <si>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</si>
  <si>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</si>
  <si>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</si>
  <si>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charset val="16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</si>
  <si>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</si>
  <si>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</si>
  <si>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INPUT</t>
  </si>
  <si>
    <t>OUTPUT</t>
  </si>
  <si>
    <t>Doughnut Charts</t>
  </si>
  <si>
    <t>General Calculations</t>
  </si>
  <si>
    <t>Apr 2022</t>
  </si>
  <si>
    <t>CURRENT YEAR ACTUALS</t>
  </si>
  <si>
    <t>CURRENT YEAR TARGETS</t>
  </si>
  <si>
    <t>PREVIOUS YEAR ACTUALS</t>
  </si>
  <si>
    <t>CURRENT YEAR ACTUALS - CUMULATIVE</t>
  </si>
  <si>
    <t>CURRENT YEAR TARGETS - CUMULATIVE</t>
  </si>
  <si>
    <t>PREVIOUS YEAR ACTUALS - CUMULATIVE</t>
  </si>
  <si>
    <t>Last Row</t>
  </si>
  <si>
    <t>TRENDS &amp; CHARTS</t>
  </si>
  <si>
    <t>MONTHLY DASHBOARD</t>
  </si>
  <si>
    <t>KPI Description</t>
  </si>
  <si>
    <t>Act vs. PY_x000D_
Index</t>
  </si>
  <si>
    <t>Act vs. Trgt
Index</t>
  </si>
  <si>
    <t>Cumulative
Calculation Method?</t>
  </si>
  <si>
    <t>Criteria's Without Blanks</t>
  </si>
  <si>
    <t>Cumulative Index - Target Chart</t>
  </si>
  <si>
    <t>The Criteria's</t>
  </si>
  <si>
    <t>Dimension</t>
  </si>
  <si>
    <t>Height</t>
  </si>
  <si>
    <t>Width</t>
  </si>
  <si>
    <t>Print Area</t>
  </si>
  <si>
    <t>CRM KPI DASHBOARD</t>
  </si>
  <si>
    <t>Customer Interaction</t>
  </si>
  <si>
    <t xml:space="preserve">Number of E-mail Marketing </t>
  </si>
  <si>
    <t>#</t>
  </si>
  <si>
    <t>The total number of campaigns are sent by email per month.</t>
  </si>
  <si>
    <t>Email click-through Rate</t>
  </si>
  <si>
    <t>%</t>
  </si>
  <si>
    <t>The percentage is how effectively email actions grab people's attention and make them click for more information.</t>
  </si>
  <si>
    <t>Website Conversion Rate</t>
  </si>
  <si>
    <t>The percentage of all visitors who actually bought some of the products.</t>
  </si>
  <si>
    <t>Number of Sales Call</t>
  </si>
  <si>
    <t>The total number of sales calls to potential or existing clients per month.</t>
  </si>
  <si>
    <t>Number of SMS</t>
  </si>
  <si>
    <t>The total number of sent SMS per month. </t>
  </si>
  <si>
    <t>Average Interaction Cost</t>
  </si>
  <si>
    <t>USD</t>
  </si>
  <si>
    <t>The average cost of interaction with a client out of all possible ways like e-mail, phone etc.</t>
  </si>
  <si>
    <t>Self Service Rate</t>
  </si>
  <si>
    <t>The rating given by the customer based on how understandable and intuitive the products and services are.</t>
  </si>
  <si>
    <t>Lead Generation</t>
  </si>
  <si>
    <t>New Leads/Prospects</t>
  </si>
  <si>
    <t xml:space="preserve"> #</t>
  </si>
  <si>
    <t xml:space="preserve">The number of new leads acquired per month. </t>
  </si>
  <si>
    <t>Cost Per Lead Generated</t>
  </si>
  <si>
    <t>The cost of all leads, both with prospects and those who are not interested in the products.</t>
  </si>
  <si>
    <t>Conversion Rate</t>
  </si>
  <si>
    <t xml:space="preserve">The percentage out of number of all visitors how many of them actually bought some of the products. </t>
  </si>
  <si>
    <t>Cost Per Conversion</t>
  </si>
  <si>
    <t>The total cost of advertising to convince a potential customer to buy the product or service.</t>
  </si>
  <si>
    <t>Retention Rate</t>
  </si>
  <si>
    <t>The percentage of loyal customers who continue to use/buy the products after the measured period.</t>
  </si>
  <si>
    <t>Acquisition Rate</t>
  </si>
  <si>
    <t>The percentage showing the market situation and the accuracy of marketing strategies.</t>
  </si>
  <si>
    <t>Churn Rate</t>
  </si>
  <si>
    <t>The percentage of lost customers among all customers connected by a contract or subscription for services or products.</t>
  </si>
  <si>
    <t>Customer Services</t>
  </si>
  <si>
    <t>Number of Complaints</t>
  </si>
  <si>
    <t>The number of customer complaints due to poor quality services or products.</t>
  </si>
  <si>
    <t>First Contact Resolution Rate</t>
  </si>
  <si>
    <t>The percentage of incoming calls correctly connected by the subject of the call.</t>
  </si>
  <si>
    <t>Average Resolution Time</t>
  </si>
  <si>
    <t>Seconds</t>
  </si>
  <si>
    <t>The average time spent with client to resolve the problem or help with transaction.</t>
  </si>
  <si>
    <t>Customer Satisfaction Rate</t>
  </si>
  <si>
    <t>The score show show customers have met their expectations as a result of an experience with a product or service.</t>
  </si>
  <si>
    <t>Customer Effort Score</t>
  </si>
  <si>
    <t>The value which measures how much effort the customer should put into solving their problem.</t>
  </si>
  <si>
    <t>Business Performance</t>
  </si>
  <si>
    <t>Length Of Sales Cycle</t>
  </si>
  <si>
    <t>The time duration of the sales cycle.</t>
  </si>
  <si>
    <t>Return on Investment (ROI)</t>
  </si>
  <si>
    <t>The percentage that shows the return, return on the investment made.</t>
  </si>
  <si>
    <t>Customer Lifetime Value (LTV)</t>
  </si>
  <si>
    <t>The total amount of profit that average client is likely to spend over the time while being a client.</t>
  </si>
  <si>
    <t>Market Share</t>
  </si>
  <si>
    <t>The percentage of a market taken by the company or product earned over a specified period of time. </t>
  </si>
  <si>
    <t>Customer Loyalty</t>
  </si>
  <si>
    <t>Repeat Purchase Rate</t>
  </si>
  <si>
    <t xml:space="preserve">The number will depend on range of your offer and satisfaction rate of the customers. </t>
  </si>
  <si>
    <t>Net Promoter Score (NPS)</t>
  </si>
  <si>
    <t xml:space="preserve">The number shows the quality of relationship between customer and the company. </t>
  </si>
  <si>
    <t>Brand Awareness</t>
  </si>
  <si>
    <t>The percentage represents the label of the company.</t>
  </si>
  <si>
    <t xml:space="preserve">101 : Customer Interaction / Number of E-mail Marketing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</si>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</sst>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%"/>
    <numFmt numFmtId="165" formatCode="#,##0.0"/>
  </numFmts>
  <fonts count="48" x14ac:knownFonts="1">
    <font>
      <sz val="11"/>
      <color theme="1"/>
      <name val="Arial"/>
      <family val="2"/>
      <charset val="162"/>
      <scheme val="minor"/>
    </font>
    <font>
      <sz val="8"/>
      <color theme="1"/>
      <name val="Arial"/>
      <family val="2"/>
      <charset val="162"/>
      <scheme val="minor"/>
    </font>
    <font>
      <sz val="11"/>
      <color theme="0" tint="-0.249977111117893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b/>
      <sz val="14"/>
      <color theme="1"/>
      <name val="Arial"/>
      <family val="2"/>
      <charset val="162"/>
      <scheme val="minor"/>
    </font>
    <font>
      <b/>
      <sz val="16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sz val="11"/>
      <color theme="0" tint="-4.9989318521683403E-2"/>
      <name val="Arial"/>
      <family val="2"/>
      <charset val="162"/>
      <scheme val="minor"/>
    </font>
    <font>
      <b/>
      <sz val="11"/>
      <color theme="0" tint="-4.9989318521683403E-2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i/>
      <sz val="10"/>
      <color theme="1" tint="0.499984740745262"/>
      <name val="Arial"/>
      <family val="2"/>
      <charset val="162"/>
      <scheme val="minor"/>
    </font>
    <font>
      <b/>
      <sz val="12"/>
      <color theme="0"/>
      <name val="Arial"/>
      <family val="2"/>
      <charset val="162"/>
      <scheme val="minor"/>
    </font>
    <font>
      <sz val="14"/>
      <color theme="1"/>
      <name val="Arial"/>
      <family val="2"/>
      <charset val="162"/>
      <scheme val="minor"/>
    </font>
    <font>
      <b/>
      <sz val="14"/>
      <color theme="0" tint="-4.9989318521683403E-2"/>
      <name val="Arial"/>
      <family val="2"/>
      <charset val="162"/>
      <scheme val="minor"/>
    </font>
    <font>
      <b/>
      <i/>
      <sz val="14"/>
      <color theme="1" tint="0.499984740745262"/>
      <name val="Arial"/>
      <family val="2"/>
      <charset val="162"/>
      <scheme val="minor"/>
    </font>
    <font>
      <sz val="11"/>
      <color theme="0"/>
      <name val="Arial"/>
      <family val="2"/>
      <charset val="162"/>
      <scheme val="minor"/>
    </font>
    <font>
      <sz val="12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sz val="10"/>
      <name val="Arial"/>
      <family val="2"/>
      <charset val="162"/>
    </font>
    <font>
      <sz val="13"/>
      <color theme="1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sz val="10"/>
      <color theme="1"/>
      <name val="Arial"/>
      <family val="2"/>
      <charset val="162"/>
      <scheme val="minor"/>
    </font>
    <font>
      <sz val="10"/>
      <color theme="1"/>
      <name val="Arial"/>
      <family val="2"/>
      <scheme val="minor"/>
    </font>
    <font>
      <b/>
      <sz val="12"/>
      <color theme="1"/>
      <name val="Arial"/>
      <family val="2"/>
      <charset val="162"/>
      <scheme val="minor"/>
    </font>
    <font>
      <b/>
      <sz val="11.0"/>
      <color theme="1"/>
      <name val="Arial"/>
      <family val="2"/>
      <scheme val="minor"/>
    </font>
    <font>
      <b/>
      <sz val="11.0"/>
      <color theme="0"/>
      <name val="Arial"/>
      <family val="2"/>
      <scheme val="minor"/>
    </font>
    <font>
      <sz val="10"/>
      <color rgb="FF1F4E78"/>
      <name val="Arial"/>
      <family val="2"/>
      <scheme val="minor"/>
    </font>
    <font>
      <sz val="10"/>
      <name val="Arial"/>
      <family val="2"/>
      <scheme val="minor"/>
    </font>
    <font>
      <sz val="10"/>
      <color theme="8" tint="-0.499984740745262"/>
      <name val="Arial"/>
      <family val="2"/>
      <scheme val="minor"/>
    </font>
    <font>
      <b/>
      <sz val="11.0"/>
      <color theme="1"/>
      <name val="Arial"/>
      <family val="2"/>
      <charset val="162"/>
      <scheme val="minor"/>
    </font>
    <font>
      <sz val="10"/>
      <color rgb="FF1F4E78"/>
      <name val="Arial"/>
      <family val="2"/>
      <charset val="162"/>
      <scheme val="minor"/>
    </font>
    <font>
      <b/>
      <sz val="10"/>
      <color rgb="FF1F4E78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b/>
      <sz val="12"/>
      <color rgb="FF2E86AB"/>
      <name val="Arial"/>
      <family val="2"/>
      <charset val="162"/>
      <scheme val="minor"/>
    </font>
    <font>
      <b/>
      <sz val="14"/>
      <color theme="1" tint="0.34998626667073579"/>
      <name val="Arial"/>
      <family val="2"/>
      <charset val="162"/>
      <scheme val="minor"/>
    </font>
    <font>
      <sz val="13"/>
      <color indexed="51"/>
      <name val="Arial"/>
      <family val="2"/>
      <charset val="162"/>
      <scheme val="minor"/>
    </font>
    <font>
      <b/>
      <i/>
      <sz val="16"/>
      <color theme="0"/>
      <name val="Arial"/>
      <family val="2"/>
      <charset val="162"/>
      <scheme val="minor"/>
    </font>
    <font>
      <sz val="8"/>
      <name val="Arial"/>
      <family val="2"/>
      <charset val="162"/>
      <scheme val="minor"/>
    </font>
    <font>
      <sz val="10"/>
      <color rgb="FF595959"/>
      <name val="Arial"/>
      <family val="2"/>
      <scheme val="minor"/>
    </font>
    <font>
      <sz val="10"/>
      <color rgb="FF595959"/>
      <name val="Arial"/>
      <family val="2"/>
      <charset val="162"/>
      <scheme val="minor"/>
    </font>
    <font>
      <b/>
      <sz val="11.0"/>
      <color rgb="FF595959"/>
      <name val="Arial"/>
      <family val="2"/>
      <charset val="16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E9F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2F2F2"/>
        <bgColor indexed="64"/>
      </patternFill>
    </fill>
  </fills>
  <borders count="52">
    <border>
      <left/>
      <right/>
      <top/>
      <bottom/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1" tint="0.24994659260841701"/>
      </left>
      <right style="thin">
        <color theme="0" tint="-0.24994659260841701"/>
      </right>
      <top style="thin">
        <color theme="1" tint="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1" tint="0.24994659260841701"/>
      </top>
      <bottom/>
      <diagonal/>
    </border>
    <border>
      <left style="thin">
        <color theme="0" tint="-0.24994659260841701"/>
      </left>
      <right style="thin">
        <color theme="1" tint="0.24994659260841701"/>
      </right>
      <top style="thin">
        <color theme="1" tint="0.24994659260841701"/>
      </top>
      <bottom/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1" tint="0.34998626667073579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1" tint="0.34998626667073579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1" tint="0.34998626667073579"/>
      </top>
      <bottom style="thin">
        <color theme="0" tint="-0.24994659260841701"/>
      </bottom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0" tint="-0.24994659260841701"/>
      </top>
      <bottom style="thin">
        <color theme="1" tint="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1" tint="0.34998626667073579"/>
      </bottom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0" tint="-0.24994659260841701"/>
      </top>
      <bottom style="thin">
        <color theme="1" tint="0.34998626667073579"/>
      </bottom>
      <diagonal/>
    </border>
    <border>
      <left style="thin">
        <color rgb="FF44546A"/>
      </left>
      <right style="thin">
        <color rgb="FF44546A"/>
      </right>
      <top style="thin">
        <color rgb="FF44546A"/>
      </top>
      <bottom style="thin">
        <color rgb="FF44546A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0" tint="-0.24994659260841701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0" tint="-0.24994659260841701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0" tint="-0.14996795556505021"/>
      </top>
      <bottom style="thin">
        <color theme="1" tint="0.34998626667073579"/>
      </bottom>
      <diagonal/>
    </border>
    <border>
      <left/>
      <right/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/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1" tint="0.34998626667073579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theme="1" tint="0.34998626667073579"/>
      </bottom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0" tint="-0.24994659260841701"/>
      </top>
      <bottom/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1" tint="0.34998626667073579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theme="1" tint="0.34998626667073579"/>
      </right>
      <top style="thin">
        <color rgb="FFA6A6A6"/>
      </top>
      <bottom style="thin">
        <color rgb="FFA6A6A6"/>
      </bottom>
      <diagonal/>
    </border>
    <border>
      <left style="thin">
        <color theme="1" tint="0.34998626667073579"/>
      </left>
      <right style="thin">
        <color rgb="FFA6A6A6"/>
      </right>
      <top style="thin">
        <color rgb="FFA6A6A6"/>
      </top>
      <bottom style="thin">
        <color theme="1" tint="0.34998626667073579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theme="1" tint="0.34998626667073579"/>
      </bottom>
      <diagonal/>
    </border>
    <border>
      <left style="thin">
        <color rgb="FFA6A6A6"/>
      </left>
      <right style="thin">
        <color theme="1" tint="0.34998626667073579"/>
      </right>
      <top style="thin">
        <color rgb="FFA6A6A6"/>
      </top>
      <bottom style="thin">
        <color theme="1" tint="0.34998626667073579"/>
      </bottom>
      <diagonal/>
    </border>
  </borders>
  <cellStyleXfs count="7">
    <xf numFmtId="0" fontId="0" fillId="0" borderId="0"/>
    <xf numFmtId="9" fontId="3" fillId="0" borderId="0" applyFont="0" applyFill="0" applyBorder="0" applyAlignment="0" applyProtection="0"/>
    <xf numFmtId="0" fontId="17" fillId="0" borderId="0"/>
    <xf numFmtId="0" fontId="3" fillId="0" borderId="0"/>
    <xf numFmtId="0" fontId="19" fillId="0" borderId="0"/>
    <xf numFmtId="0" fontId="18" fillId="0" borderId="0"/>
    <xf numFmtId="0" fontId="3" fillId="0" borderId="0"/>
  </cellStyleXfs>
  <cellXfs count="272">
    <xf numFmtId="0" fontId="0" fillId="0" borderId="0" xfId="0"/>
    <xf numFmtId="0" fontId="1" fillId="3" borderId="0" xfId="0" applyFont="1" applyFill="1" applyAlignment="1">
      <alignment vertical="center"/>
    </xf>
    <xf numFmtId="49" fontId="0" fillId="3" borderId="0" xfId="0" applyNumberFormat="1" applyFill="1" applyAlignment="1">
      <alignment horizontal="center" vertical="center"/>
    </xf>
    <xf numFmtId="0" fontId="0" fillId="3" borderId="0" xfId="0" applyFill="1" applyAlignment="1">
      <alignment vertical="center"/>
    </xf>
    <xf numFmtId="0" fontId="0" fillId="3" borderId="0" xfId="0" applyFill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vertical="center" wrapText="1"/>
    </xf>
    <xf numFmtId="49" fontId="4" fillId="3" borderId="0" xfId="0" applyNumberFormat="1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7" fillId="3" borderId="0" xfId="0" applyFont="1" applyFill="1" applyAlignment="1">
      <alignment vertical="center"/>
    </xf>
    <xf numFmtId="0" fontId="13" fillId="3" borderId="0" xfId="0" applyFont="1" applyFill="1" applyAlignment="1">
      <alignment vertical="center"/>
    </xf>
    <xf numFmtId="49" fontId="8" fillId="3" borderId="0" xfId="0" applyNumberFormat="1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11" fillId="3" borderId="0" xfId="0" applyFont="1" applyFill="1" applyAlignment="1">
      <alignment horizontal="center" vertical="center"/>
    </xf>
    <xf numFmtId="49" fontId="14" fillId="3" borderId="0" xfId="0" applyNumberFormat="1" applyFont="1" applyFill="1" applyAlignment="1">
      <alignment vertical="center"/>
    </xf>
    <xf numFmtId="0" fontId="15" fillId="3" borderId="0" xfId="0" applyFont="1" applyFill="1" applyAlignment="1">
      <alignment horizontal="center" vertical="center"/>
    </xf>
    <xf numFmtId="49" fontId="9" fillId="3" borderId="0" xfId="0" applyNumberFormat="1" applyFont="1" applyFill="1" applyAlignment="1">
      <alignment vertical="center" wrapText="1"/>
    </xf>
    <xf numFmtId="49" fontId="2" fillId="3" borderId="0" xfId="0" applyNumberFormat="1" applyFont="1" applyFill="1" applyAlignment="1">
      <alignment vertical="center"/>
    </xf>
    <xf numFmtId="49" fontId="5" fillId="3" borderId="0" xfId="0" applyNumberFormat="1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3" borderId="0" xfId="0" applyFill="1"/>
    <xf numFmtId="0" fontId="7" fillId="3" borderId="0" xfId="0" applyFont="1" applyFill="1" applyAlignment="1">
      <alignment horizontal="left" vertical="center" indent="6"/>
    </xf>
    <xf numFmtId="0" fontId="16" fillId="3" borderId="0" xfId="0" applyFont="1" applyFill="1" applyAlignment="1">
      <alignment vertical="center"/>
    </xf>
    <xf numFmtId="0" fontId="0" fillId="3" borderId="0" xfId="0" applyFill="1" applyAlignment="1">
      <alignment horizontal="centerContinuous" vertical="center"/>
    </xf>
    <xf numFmtId="0" fontId="0" fillId="8" borderId="6" xfId="0" applyFill="1" applyBorder="1" applyAlignment="1">
      <alignment horizontal="centerContinuous" vertical="center"/>
    </xf>
    <xf numFmtId="0" fontId="0" fillId="8" borderId="8" xfId="0" applyFill="1" applyBorder="1" applyAlignment="1">
      <alignment horizontal="centerContinuous" vertical="center"/>
    </xf>
    <xf numFmtId="0" fontId="0" fillId="0" borderId="9" xfId="0" applyBorder="1" applyAlignment="1">
      <alignment horizontal="center" vertical="center"/>
    </xf>
    <xf numFmtId="0" fontId="0" fillId="8" borderId="7" xfId="0" applyFill="1" applyBorder="1" applyAlignment="1">
      <alignment horizontal="centerContinuous" vertical="center"/>
    </xf>
    <xf numFmtId="0" fontId="0" fillId="7" borderId="9" xfId="0" applyFill="1" applyBorder="1" applyAlignment="1">
      <alignment horizontal="center" vertical="center"/>
    </xf>
    <xf numFmtId="0" fontId="0" fillId="7" borderId="9" xfId="0" applyFill="1" applyBorder="1" applyAlignment="1">
      <alignment horizontal="centerContinuous" vertical="center"/>
    </xf>
    <xf numFmtId="0" fontId="0" fillId="0" borderId="9" xfId="0" applyBorder="1" applyAlignment="1">
      <alignment horizontal="center" vertical="center" shrinkToFit="1"/>
    </xf>
    <xf numFmtId="164" fontId="0" fillId="0" borderId="9" xfId="0" applyNumberFormat="1" applyBorder="1" applyAlignment="1">
      <alignment horizontal="center" vertical="center"/>
    </xf>
    <xf numFmtId="0" fontId="0" fillId="7" borderId="9" xfId="0" applyFill="1" applyBorder="1" applyAlignment="1">
      <alignment horizontal="left" vertical="center"/>
    </xf>
    <xf numFmtId="0" fontId="0" fillId="0" borderId="9" xfId="0" applyBorder="1" applyAlignment="1">
      <alignment horizontal="left" vertical="center" shrinkToFit="1"/>
    </xf>
    <xf numFmtId="0" fontId="27" fillId="0" borderId="3" xfId="0" applyFont="1" applyBorder="1" applyAlignment="1" applyProtection="1">
      <alignment horizontal="center" vertical="center"/>
      <protection locked="0"/>
    </xf>
    <xf numFmtId="0" fontId="27" fillId="0" borderId="5" xfId="0" applyFont="1" applyBorder="1" applyAlignment="1" applyProtection="1">
      <alignment horizontal="center" vertical="center"/>
      <protection locked="0"/>
    </xf>
    <xf numFmtId="49" fontId="25" fillId="6" borderId="12" xfId="0" applyNumberFormat="1" applyFont="1" applyFill="1" applyBorder="1" applyAlignment="1">
      <alignment horizontal="center" vertical="center" wrapText="1"/>
    </xf>
    <xf numFmtId="0" fontId="25" fillId="6" borderId="13" xfId="0" applyFont="1" applyFill="1" applyBorder="1" applyAlignment="1">
      <alignment horizontal="center" vertical="center" wrapText="1"/>
    </xf>
    <xf numFmtId="0" fontId="25" fillId="6" borderId="13" xfId="0" applyFont="1" applyFill="1" applyBorder="1" applyAlignment="1" applyProtection="1">
      <alignment horizontal="center" vertical="center" wrapText="1"/>
      <protection hidden="1"/>
    </xf>
    <xf numFmtId="0" fontId="25" fillId="6" borderId="14" xfId="0" applyFont="1" applyFill="1" applyBorder="1" applyAlignment="1" applyProtection="1">
      <alignment horizontal="center" vertical="center" wrapText="1"/>
      <protection hidden="1"/>
    </xf>
    <xf numFmtId="0" fontId="29" fillId="3" borderId="11" xfId="0" applyFont="1" applyFill="1" applyBorder="1" applyAlignment="1" applyProtection="1">
      <alignment horizontal="center" vertical="center" shrinkToFit="1"/>
      <protection hidden="1"/>
    </xf>
    <xf numFmtId="0" fontId="29" fillId="3" borderId="10" xfId="0" applyFont="1" applyFill="1" applyBorder="1" applyAlignment="1" applyProtection="1">
      <alignment horizontal="center" vertical="center" shrinkToFit="1"/>
      <protection hidden="1"/>
    </xf>
    <xf numFmtId="0" fontId="23" fillId="0" borderId="10" xfId="0" applyFont="1" applyBorder="1" applyAlignment="1" applyProtection="1">
      <alignment horizontal="center" vertical="center" shrinkToFit="1"/>
      <protection locked="0"/>
    </xf>
    <xf numFmtId="0" fontId="23" fillId="0" borderId="10" xfId="1" applyNumberFormat="1" applyFont="1" applyFill="1" applyBorder="1" applyAlignment="1" applyProtection="1">
      <alignment horizontal="center" vertical="center" shrinkToFit="1"/>
      <protection locked="0"/>
    </xf>
    <xf numFmtId="4" fontId="29" fillId="3" borderId="10" xfId="1" applyNumberFormat="1" applyFont="1" applyFill="1" applyBorder="1" applyAlignment="1" applyProtection="1">
      <alignment horizontal="center" vertical="center" shrinkToFit="1"/>
      <protection hidden="1"/>
    </xf>
    <xf numFmtId="0" fontId="22" fillId="3" borderId="0" xfId="0" applyFont="1" applyFill="1" applyAlignment="1">
      <alignment vertical="center"/>
    </xf>
    <xf numFmtId="0" fontId="30" fillId="3" borderId="0" xfId="0" applyFont="1" applyFill="1" applyAlignment="1">
      <alignment vertical="center"/>
    </xf>
    <xf numFmtId="0" fontId="30" fillId="6" borderId="27" xfId="0" applyFont="1" applyFill="1" applyBorder="1" applyAlignment="1" applyProtection="1">
      <alignment horizontal="center" vertical="center" wrapText="1"/>
      <protection hidden="1"/>
    </xf>
    <xf numFmtId="0" fontId="30" fillId="6" borderId="28" xfId="0" applyFont="1" applyFill="1" applyBorder="1" applyAlignment="1" applyProtection="1">
      <alignment horizontal="center" vertical="center" wrapText="1"/>
      <protection hidden="1"/>
    </xf>
    <xf numFmtId="0" fontId="30" fillId="6" borderId="29" xfId="0" applyFont="1" applyFill="1" applyBorder="1" applyAlignment="1" applyProtection="1">
      <alignment horizontal="center" vertical="center" wrapText="1"/>
      <protection hidden="1"/>
    </xf>
    <xf numFmtId="49" fontId="30" fillId="6" borderId="1" xfId="0" applyNumberFormat="1" applyFont="1" applyFill="1" applyBorder="1" applyAlignment="1">
      <alignment horizontal="center" vertical="center" wrapText="1"/>
    </xf>
    <xf numFmtId="0" fontId="30" fillId="6" borderId="2" xfId="0" applyFont="1" applyFill="1" applyBorder="1" applyAlignment="1">
      <alignment horizontal="center" vertical="center" wrapText="1"/>
    </xf>
    <xf numFmtId="0" fontId="30" fillId="6" borderId="3" xfId="0" applyFont="1" applyFill="1" applyBorder="1" applyAlignment="1">
      <alignment horizontal="center" vertical="center" wrapText="1"/>
    </xf>
    <xf numFmtId="49" fontId="30" fillId="3" borderId="0" xfId="0" applyNumberFormat="1" applyFont="1" applyFill="1" applyAlignment="1">
      <alignment horizontal="center" vertical="center" wrapText="1"/>
    </xf>
    <xf numFmtId="49" fontId="30" fillId="6" borderId="2" xfId="0" applyNumberFormat="1" applyFont="1" applyFill="1" applyBorder="1" applyAlignment="1">
      <alignment horizontal="center" vertical="center" wrapText="1"/>
    </xf>
    <xf numFmtId="49" fontId="30" fillId="6" borderId="3" xfId="0" applyNumberFormat="1" applyFont="1" applyFill="1" applyBorder="1" applyAlignment="1">
      <alignment horizontal="center" vertical="center" wrapText="1"/>
    </xf>
    <xf numFmtId="3" fontId="22" fillId="3" borderId="0" xfId="0" applyNumberFormat="1" applyFont="1" applyFill="1" applyAlignment="1">
      <alignment vertical="center"/>
    </xf>
    <xf numFmtId="49" fontId="32" fillId="0" borderId="23" xfId="0" applyNumberFormat="1" applyFont="1" applyBorder="1" applyAlignment="1" applyProtection="1">
      <alignment horizontal="center" vertical="center"/>
      <protection locked="0"/>
    </xf>
    <xf numFmtId="0" fontId="24" fillId="4" borderId="1" xfId="0" applyFont="1" applyFill="1" applyBorder="1" applyAlignment="1">
      <alignment horizontal="centerContinuous" vertical="center"/>
    </xf>
    <xf numFmtId="0" fontId="24" fillId="4" borderId="2" xfId="0" applyFont="1" applyFill="1" applyBorder="1" applyAlignment="1">
      <alignment horizontal="centerContinuous" vertical="center"/>
    </xf>
    <xf numFmtId="0" fontId="24" fillId="4" borderId="3" xfId="0" applyFont="1" applyFill="1" applyBorder="1" applyAlignment="1">
      <alignment horizontal="centerContinuous" vertical="center"/>
    </xf>
    <xf numFmtId="0" fontId="29" fillId="3" borderId="18" xfId="0" applyFont="1" applyFill="1" applyBorder="1" applyAlignment="1" applyProtection="1">
      <alignment horizontal="center" vertical="center" shrinkToFit="1"/>
      <protection hidden="1"/>
    </xf>
    <xf numFmtId="0" fontId="23" fillId="0" borderId="19" xfId="1" applyNumberFormat="1" applyFont="1" applyFill="1" applyBorder="1" applyAlignment="1" applyProtection="1">
      <alignment horizontal="center" vertical="center" shrinkToFit="1"/>
      <protection locked="0"/>
    </xf>
    <xf numFmtId="0" fontId="29" fillId="3" borderId="35" xfId="0" applyFont="1" applyFill="1" applyBorder="1" applyAlignment="1" applyProtection="1">
      <alignment horizontal="center" vertical="center" shrinkToFit="1"/>
      <protection hidden="1"/>
    </xf>
    <xf numFmtId="0" fontId="25" fillId="6" borderId="28" xfId="0" applyFont="1" applyFill="1" applyBorder="1" applyAlignment="1" applyProtection="1">
      <alignment horizontal="center" vertical="center" wrapText="1"/>
      <protection hidden="1"/>
    </xf>
    <xf numFmtId="0" fontId="25" fillId="6" borderId="29" xfId="0" applyFont="1" applyFill="1" applyBorder="1" applyAlignment="1" applyProtection="1">
      <alignment horizontal="center" vertical="center" wrapText="1"/>
      <protection hidden="1"/>
    </xf>
    <xf numFmtId="0" fontId="29" fillId="3" borderId="15" xfId="0" applyFont="1" applyFill="1" applyBorder="1" applyAlignment="1" applyProtection="1">
      <alignment horizontal="center" vertical="center" shrinkToFit="1"/>
      <protection hidden="1"/>
    </xf>
    <xf numFmtId="0" fontId="29" fillId="3" borderId="16" xfId="0" applyFont="1" applyFill="1" applyBorder="1" applyAlignment="1" applyProtection="1">
      <alignment horizontal="center" vertical="center" shrinkToFit="1"/>
      <protection hidden="1"/>
    </xf>
    <xf numFmtId="4" fontId="29" fillId="3" borderId="19" xfId="1" applyNumberFormat="1" applyFont="1" applyFill="1" applyBorder="1" applyAlignment="1" applyProtection="1">
      <alignment horizontal="center" vertical="center" shrinkToFit="1"/>
      <protection hidden="1"/>
    </xf>
    <xf numFmtId="0" fontId="18" fillId="3" borderId="0" xfId="5" applyFill="1" applyAlignment="1">
      <alignment vertical="center"/>
    </xf>
    <xf numFmtId="49" fontId="18" fillId="3" borderId="0" xfId="5" applyNumberFormat="1" applyFill="1" applyAlignment="1">
      <alignment horizontal="center" vertical="center"/>
    </xf>
    <xf numFmtId="0" fontId="18" fillId="3" borderId="0" xfId="5" applyFill="1" applyAlignment="1">
      <alignment horizontal="center" vertical="center"/>
    </xf>
    <xf numFmtId="0" fontId="20" fillId="3" borderId="0" xfId="5" applyFont="1" applyFill="1" applyAlignment="1">
      <alignment vertical="center"/>
    </xf>
    <xf numFmtId="49" fontId="21" fillId="2" borderId="0" xfId="5" applyNumberFormat="1" applyFont="1" applyFill="1" applyAlignment="1">
      <alignment horizontal="left" vertical="center" indent="1"/>
    </xf>
    <xf numFmtId="49" fontId="21" fillId="2" borderId="0" xfId="5" applyNumberFormat="1" applyFont="1" applyFill="1" applyAlignment="1">
      <alignment vertical="center"/>
    </xf>
    <xf numFmtId="0" fontId="20" fillId="3" borderId="0" xfId="5" applyFont="1" applyFill="1" applyAlignment="1">
      <alignment horizontal="center" vertical="center"/>
    </xf>
    <xf numFmtId="0" fontId="6" fillId="3" borderId="0" xfId="5" applyFont="1" applyFill="1" applyAlignment="1">
      <alignment vertical="center"/>
    </xf>
    <xf numFmtId="49" fontId="10" fillId="5" borderId="0" xfId="5" applyNumberFormat="1" applyFont="1" applyFill="1" applyAlignment="1">
      <alignment horizontal="left" vertical="center" indent="1"/>
    </xf>
    <xf numFmtId="49" fontId="10" fillId="5" borderId="0" xfId="5" applyNumberFormat="1" applyFont="1" applyFill="1" applyAlignment="1">
      <alignment vertical="center"/>
    </xf>
    <xf numFmtId="0" fontId="10" fillId="5" borderId="0" xfId="5" applyFont="1" applyFill="1" applyAlignment="1">
      <alignment horizontal="center" vertical="center"/>
    </xf>
    <xf numFmtId="0" fontId="10" fillId="3" borderId="0" xfId="5" applyFont="1" applyFill="1" applyAlignment="1">
      <alignment horizontal="center" vertical="center"/>
    </xf>
    <xf numFmtId="0" fontId="3" fillId="3" borderId="0" xfId="6" applyFill="1" applyAlignment="1">
      <alignment vertical="center"/>
    </xf>
    <xf numFmtId="0" fontId="18" fillId="3" borderId="0" xfId="5" applyFill="1"/>
    <xf numFmtId="0" fontId="18" fillId="10" borderId="0" xfId="5" applyFill="1"/>
    <xf numFmtId="0" fontId="18" fillId="10" borderId="0" xfId="5" applyFill="1" applyAlignment="1">
      <alignment horizontal="center"/>
    </xf>
    <xf numFmtId="49" fontId="21" fillId="2" borderId="0" xfId="5" applyNumberFormat="1" applyFont="1" applyFill="1" applyAlignment="1">
      <alignment horizontal="left" vertical="center" indent="2"/>
    </xf>
    <xf numFmtId="0" fontId="33" fillId="3" borderId="0" xfId="5" applyFont="1" applyFill="1" applyAlignment="1">
      <alignment horizontal="right" vertical="center"/>
    </xf>
    <xf numFmtId="49" fontId="10" fillId="5" borderId="0" xfId="5" applyNumberFormat="1" applyFont="1" applyFill="1" applyAlignment="1">
      <alignment horizontal="left" vertical="center" indent="2"/>
    </xf>
    <xf numFmtId="0" fontId="34" fillId="3" borderId="0" xfId="5" applyFont="1" applyFill="1" applyAlignment="1">
      <alignment horizontal="right" vertical="center"/>
    </xf>
    <xf numFmtId="0" fontId="3" fillId="0" borderId="37" xfId="3" applyBorder="1" applyAlignment="1">
      <alignment horizontal="left" wrapText="1" indent="1"/>
    </xf>
    <xf numFmtId="0" fontId="3" fillId="3" borderId="0" xfId="3" applyFill="1"/>
    <xf numFmtId="0" fontId="3" fillId="0" borderId="38" xfId="3" applyBorder="1" applyAlignment="1">
      <alignment horizontal="left" indent="1"/>
    </xf>
    <xf numFmtId="0" fontId="3" fillId="0" borderId="38" xfId="3" applyBorder="1" applyAlignment="1">
      <alignment horizontal="left" vertical="center" wrapText="1" indent="1"/>
    </xf>
    <xf numFmtId="0" fontId="3" fillId="0" borderId="38" xfId="3" applyBorder="1" applyAlignment="1">
      <alignment horizontal="left" vertical="top" wrapText="1" indent="2"/>
    </xf>
    <xf numFmtId="0" fontId="4" fillId="0" borderId="38" xfId="3" applyFont="1" applyBorder="1" applyAlignment="1">
      <alignment horizontal="left" indent="1"/>
    </xf>
    <xf numFmtId="0" fontId="3" fillId="0" borderId="39" xfId="3" applyBorder="1" applyAlignment="1">
      <alignment horizontal="left" indent="1"/>
    </xf>
    <xf numFmtId="0" fontId="41" fillId="0" borderId="40" xfId="5" applyFont="1" applyBorder="1"/>
    <xf numFmtId="0" fontId="30" fillId="12" borderId="23" xfId="0" applyFont="1" applyFill="1" applyBorder="1" applyAlignment="1">
      <alignment horizontal="center" vertical="center"/>
    </xf>
    <xf numFmtId="49" fontId="10" fillId="5" borderId="0" xfId="5" applyNumberFormat="1" applyFont="1" applyFill="1" applyAlignment="1">
      <alignment horizontal="left" vertical="center" indent="7"/>
    </xf>
    <xf numFmtId="0" fontId="21" fillId="3" borderId="0" xfId="5" applyFont="1" applyFill="1" applyAlignment="1">
      <alignment vertical="center"/>
    </xf>
    <xf numFmtId="0" fontId="21" fillId="2" borderId="0" xfId="5" applyFont="1" applyFill="1" applyAlignment="1">
      <alignment horizontal="center" vertical="center"/>
    </xf>
    <xf numFmtId="0" fontId="21" fillId="3" borderId="0" xfId="5" applyFont="1" applyFill="1" applyAlignment="1">
      <alignment horizontal="center" vertical="center"/>
    </xf>
    <xf numFmtId="0" fontId="42" fillId="3" borderId="0" xfId="0" applyFont="1" applyFill="1" applyAlignment="1">
      <alignment vertical="center"/>
    </xf>
    <xf numFmtId="49" fontId="42" fillId="2" borderId="0" xfId="5" applyNumberFormat="1" applyFont="1" applyFill="1" applyAlignment="1">
      <alignment horizontal="left" vertical="center" indent="7"/>
    </xf>
    <xf numFmtId="49" fontId="42" fillId="2" borderId="0" xfId="5" applyNumberFormat="1" applyFont="1" applyFill="1" applyAlignment="1">
      <alignment vertical="center"/>
    </xf>
    <xf numFmtId="49" fontId="42" fillId="2" borderId="0" xfId="5" applyNumberFormat="1" applyFont="1" applyFill="1" applyAlignment="1">
      <alignment horizontal="left" vertical="center" indent="2"/>
    </xf>
    <xf numFmtId="0" fontId="10" fillId="3" borderId="0" xfId="5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43" fillId="3" borderId="0" xfId="0" applyFont="1" applyFill="1" applyAlignment="1">
      <alignment vertical="center"/>
    </xf>
    <xf numFmtId="0" fontId="18" fillId="0" borderId="4" xfId="5" applyBorder="1"/>
    <xf numFmtId="0" fontId="18" fillId="0" borderId="41" xfId="5" applyBorder="1"/>
    <xf numFmtId="0" fontId="18" fillId="0" borderId="42" xfId="5" applyBorder="1"/>
    <xf numFmtId="0" fontId="18" fillId="0" borderId="32" xfId="5" applyBorder="1"/>
    <xf numFmtId="0" fontId="18" fillId="0" borderId="0" xfId="5"/>
    <xf numFmtId="0" fontId="18" fillId="0" borderId="33" xfId="5" applyBorder="1"/>
    <xf numFmtId="0" fontId="40" fillId="0" borderId="0" xfId="5" applyFont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4" fontId="22" fillId="0" borderId="18" xfId="1" applyNumberFormat="1" applyFont="1" applyFill="1" applyBorder="1" applyAlignment="1" applyProtection="1">
      <alignment horizontal="center" vertical="center" shrinkToFit="1"/>
      <protection hidden="1"/>
    </xf>
    <xf numFmtId="4" fontId="22" fillId="0" borderId="10" xfId="1" applyNumberFormat="1" applyFont="1" applyFill="1" applyBorder="1" applyAlignment="1" applyProtection="1">
      <alignment horizontal="center" vertical="center" shrinkToFit="1"/>
      <protection hidden="1"/>
    </xf>
    <xf numFmtId="0" fontId="23" fillId="0" borderId="15" xfId="0" applyFont="1" applyBorder="1" applyAlignment="1" applyProtection="1">
      <alignment horizontal="center" vertical="center" shrinkToFit="1"/>
      <protection locked="0"/>
    </xf>
    <xf numFmtId="0" fontId="23" fillId="0" borderId="16" xfId="0" applyFont="1" applyBorder="1" applyAlignment="1" applyProtection="1">
      <alignment horizontal="center" vertical="center" shrinkToFit="1"/>
      <protection locked="0"/>
    </xf>
    <xf numFmtId="0" fontId="23" fillId="0" borderId="17" xfId="0" applyFont="1" applyBorder="1" applyAlignment="1" applyProtection="1">
      <alignment horizontal="left" vertical="center" shrinkToFit="1"/>
      <protection locked="0"/>
    </xf>
    <xf numFmtId="0" fontId="23" fillId="0" borderId="18" xfId="0" applyFont="1" applyBorder="1" applyAlignment="1" applyProtection="1">
      <alignment horizontal="center" vertical="center" shrinkToFit="1"/>
      <protection locked="0"/>
    </xf>
    <xf numFmtId="0" fontId="23" fillId="0" borderId="19" xfId="0" applyFont="1" applyBorder="1" applyAlignment="1" applyProtection="1">
      <alignment horizontal="left" vertical="center" shrinkToFit="1"/>
      <protection locked="0"/>
    </xf>
    <xf numFmtId="0" fontId="28" fillId="0" borderId="10" xfId="0" applyFont="1" applyBorder="1" applyAlignment="1" applyProtection="1">
      <alignment horizontal="center" vertical="center" shrinkToFit="1"/>
      <protection locked="0"/>
    </xf>
    <xf numFmtId="0" fontId="18" fillId="0" borderId="34" xfId="5" applyBorder="1"/>
    <xf numFmtId="0" fontId="18" fillId="0" borderId="31" xfId="5" applyBorder="1"/>
    <xf numFmtId="0" fontId="18" fillId="0" borderId="5" xfId="5" applyBorder="1"/>
    <xf numFmtId="49" fontId="21" fillId="2" borderId="0" xfId="5" applyNumberFormat="1" applyFont="1" applyFill="1" applyAlignment="1">
      <alignment horizontal="left" vertical="center" indent="4"/>
    </xf>
    <xf numFmtId="49" fontId="10" fillId="5" borderId="0" xfId="5" applyNumberFormat="1" applyFont="1" applyFill="1" applyAlignment="1">
      <alignment horizontal="left" vertical="center" indent="4"/>
    </xf>
    <xf numFmtId="0" fontId="23" fillId="0" borderId="43" xfId="0" applyFont="1" applyBorder="1" applyAlignment="1" applyProtection="1">
      <alignment horizontal="center" vertical="center" shrinkToFit="1"/>
      <protection locked="0"/>
    </xf>
    <xf numFmtId="0" fontId="23" fillId="0" borderId="44" xfId="0" applyFont="1" applyBorder="1" applyAlignment="1" applyProtection="1">
      <alignment horizontal="left" vertical="center" shrinkToFit="1"/>
      <protection locked="0"/>
    </xf>
    <xf numFmtId="0" fontId="0" fillId="14" borderId="6" xfId="0" applyFill="1" applyBorder="1" applyAlignment="1">
      <alignment horizontal="centerContinuous" vertical="center"/>
    </xf>
    <xf numFmtId="0" fontId="0" fillId="14" borderId="8" xfId="0" applyFill="1" applyBorder="1" applyAlignment="1">
      <alignment horizontal="centerContinuous" vertical="center"/>
    </xf>
    <xf numFmtId="0" fontId="22" fillId="0" borderId="15" xfId="0" applyFont="1" applyBorder="1" applyAlignment="1" applyProtection="1">
      <alignment horizontal="center" vertical="center" shrinkToFit="1"/>
      <protection hidden="1"/>
    </xf>
    <xf numFmtId="0" fontId="22" fillId="0" borderId="18" xfId="0" applyFont="1" applyBorder="1" applyAlignment="1" applyProtection="1">
      <alignment horizontal="center" vertical="center" shrinkToFit="1"/>
      <protection hidden="1"/>
    </xf>
    <xf numFmtId="3" fontId="30" fillId="0" borderId="16" xfId="0" applyNumberFormat="1" applyFont="1" applyBorder="1" applyAlignment="1" applyProtection="1">
      <alignment horizontal="center" vertical="center" shrinkToFit="1"/>
      <protection hidden="1"/>
    </xf>
    <xf numFmtId="3" fontId="30" fillId="0" borderId="17" xfId="0" applyNumberFormat="1" applyFont="1" applyBorder="1" applyAlignment="1" applyProtection="1">
      <alignment horizontal="center" vertical="center" shrinkToFit="1"/>
      <protection hidden="1"/>
    </xf>
    <xf numFmtId="3" fontId="30" fillId="0" borderId="10" xfId="0" applyNumberFormat="1" applyFont="1" applyBorder="1" applyAlignment="1" applyProtection="1">
      <alignment horizontal="center" vertical="center" shrinkToFit="1"/>
      <protection hidden="1"/>
    </xf>
    <xf numFmtId="3" fontId="30" fillId="0" borderId="19" xfId="0" applyNumberFormat="1" applyFont="1" applyBorder="1" applyAlignment="1" applyProtection="1">
      <alignment horizontal="center" vertical="center" shrinkToFit="1"/>
      <protection hidden="1"/>
    </xf>
    <xf numFmtId="0" fontId="22" fillId="0" borderId="17" xfId="0" applyFont="1" applyBorder="1" applyAlignment="1" applyProtection="1">
      <alignment horizontal="center" vertical="center" shrinkToFit="1"/>
      <protection hidden="1"/>
    </xf>
    <xf numFmtId="0" fontId="22" fillId="0" borderId="19" xfId="0" applyFont="1" applyBorder="1" applyAlignment="1" applyProtection="1">
      <alignment horizontal="center" vertical="center" shrinkToFit="1"/>
      <protection hidden="1"/>
    </xf>
    <xf numFmtId="49" fontId="0" fillId="3" borderId="0" xfId="0" applyNumberFormat="1" applyFill="1" applyAlignment="1">
      <alignment horizontal="center" vertical="center" shrinkToFit="1"/>
    </xf>
    <xf numFmtId="0" fontId="0" fillId="3" borderId="0" xfId="0" applyFill="1" applyAlignment="1">
      <alignment vertical="center" shrinkToFit="1"/>
    </xf>
    <xf numFmtId="0" fontId="0" fillId="3" borderId="0" xfId="0" applyFill="1" applyAlignment="1">
      <alignment horizontal="center" vertical="center" shrinkToFit="1"/>
    </xf>
    <xf numFmtId="0" fontId="23" fillId="3" borderId="0" xfId="0" applyFont="1" applyFill="1" applyAlignment="1">
      <alignment vertical="center"/>
    </xf>
    <xf numFmtId="0" fontId="26" fillId="9" borderId="30" xfId="0" applyFont="1" applyFill="1" applyBorder="1" applyAlignment="1">
      <alignment horizontal="center" vertical="center"/>
    </xf>
    <xf numFmtId="0" fontId="26" fillId="9" borderId="4" xfId="0" applyFont="1" applyFill="1" applyBorder="1" applyAlignment="1">
      <alignment horizontal="center" vertical="center"/>
    </xf>
    <xf numFmtId="49" fontId="25" fillId="6" borderId="27" xfId="0" applyNumberFormat="1" applyFont="1" applyFill="1" applyBorder="1" applyAlignment="1">
      <alignment horizontal="center" vertical="center" wrapText="1"/>
    </xf>
    <xf numFmtId="0" fontId="25" fillId="6" borderId="28" xfId="0" applyFont="1" applyFill="1" applyBorder="1" applyAlignment="1">
      <alignment horizontal="center" vertical="center" wrapText="1"/>
    </xf>
    <xf numFmtId="0" fontId="25" fillId="6" borderId="29" xfId="0" applyFont="1" applyFill="1" applyBorder="1" applyAlignment="1">
      <alignment horizontal="center" vertical="center" wrapText="1"/>
    </xf>
    <xf numFmtId="0" fontId="25" fillId="3" borderId="0" xfId="0" applyFont="1" applyFill="1" applyAlignment="1">
      <alignment vertical="center" wrapText="1"/>
    </xf>
    <xf numFmtId="0" fontId="26" fillId="11" borderId="1" xfId="5" applyFont="1" applyFill="1" applyBorder="1" applyAlignment="1">
      <alignment horizontal="centerContinuous" vertical="center"/>
    </xf>
    <xf numFmtId="0" fontId="26" fillId="11" borderId="3" xfId="5" applyFont="1" applyFill="1" applyBorder="1" applyAlignment="1">
      <alignment horizontal="centerContinuous" vertical="center"/>
    </xf>
    <xf numFmtId="0" fontId="23" fillId="0" borderId="16" xfId="0" applyFont="1" applyBorder="1" applyAlignment="1" applyProtection="1">
      <alignment horizontal="left" vertical="center" shrinkToFit="1"/>
      <protection locked="0"/>
    </xf>
    <xf numFmtId="0" fontId="23" fillId="0" borderId="10" xfId="0" applyFont="1" applyBorder="1" applyAlignment="1" applyProtection="1">
      <alignment horizontal="left" vertical="center" shrinkToFit="1"/>
      <protection locked="0"/>
    </xf>
    <xf numFmtId="0" fontId="28" fillId="0" borderId="10" xfId="0" applyFont="1" applyBorder="1" applyAlignment="1" applyProtection="1">
      <alignment horizontal="left" vertical="center" shrinkToFit="1"/>
      <protection locked="0"/>
    </xf>
    <xf numFmtId="0" fontId="23" fillId="0" borderId="43" xfId="0" applyFont="1" applyBorder="1" applyAlignment="1" applyProtection="1">
      <alignment horizontal="left" vertical="center" shrinkToFit="1"/>
      <protection locked="0"/>
    </xf>
    <xf numFmtId="0" fontId="29" fillId="3" borderId="11" xfId="0" applyFont="1" applyFill="1" applyBorder="1" applyAlignment="1" applyProtection="1">
      <alignment horizontal="left" vertical="center" shrinkToFit="1"/>
      <protection hidden="1"/>
    </xf>
    <xf numFmtId="0" fontId="29" fillId="3" borderId="10" xfId="0" applyFont="1" applyFill="1" applyBorder="1" applyAlignment="1" applyProtection="1">
      <alignment horizontal="left" vertical="center" shrinkToFit="1"/>
      <protection hidden="1"/>
    </xf>
    <xf numFmtId="0" fontId="29" fillId="3" borderId="16" xfId="0" applyFont="1" applyFill="1" applyBorder="1" applyAlignment="1" applyProtection="1">
      <alignment horizontal="left" vertical="center" shrinkToFit="1"/>
      <protection hidden="1"/>
    </xf>
    <xf numFmtId="0" fontId="22" fillId="0" borderId="16" xfId="0" applyFont="1" applyBorder="1" applyAlignment="1" applyProtection="1">
      <alignment horizontal="left" vertical="center" shrinkToFit="1"/>
      <protection hidden="1"/>
    </xf>
    <xf numFmtId="0" fontId="22" fillId="0" borderId="10" xfId="0" applyFont="1" applyBorder="1" applyAlignment="1" applyProtection="1">
      <alignment horizontal="left" vertical="center" shrinkToFit="1"/>
      <protection hidden="1"/>
    </xf>
    <xf numFmtId="4" fontId="22" fillId="0" borderId="16" xfId="0" applyNumberFormat="1" applyFont="1" applyBorder="1" applyAlignment="1" applyProtection="1">
      <alignment horizontal="right" shrinkToFit="1"/>
      <protection hidden="1"/>
    </xf>
    <xf numFmtId="4" fontId="22" fillId="0" borderId="17" xfId="0" applyNumberFormat="1" applyFont="1" applyBorder="1" applyAlignment="1" applyProtection="1">
      <alignment horizontal="right" shrinkToFit="1"/>
      <protection hidden="1"/>
    </xf>
    <xf numFmtId="4" fontId="22" fillId="0" borderId="10" xfId="0" applyNumberFormat="1" applyFont="1" applyBorder="1" applyAlignment="1" applyProtection="1">
      <alignment horizontal="right" shrinkToFit="1"/>
      <protection hidden="1"/>
    </xf>
    <xf numFmtId="4" fontId="22" fillId="0" borderId="19" xfId="0" applyNumberFormat="1" applyFont="1" applyBorder="1" applyAlignment="1" applyProtection="1">
      <alignment horizontal="right" shrinkToFit="1"/>
      <protection hidden="1"/>
    </xf>
    <xf numFmtId="3" fontId="31" fillId="0" borderId="21" xfId="0" applyNumberFormat="1" applyFont="1" applyBorder="1" applyAlignment="1" applyProtection="1">
      <alignment horizontal="right" shrinkToFit="1"/>
      <protection hidden="1"/>
    </xf>
    <xf numFmtId="3" fontId="31" fillId="0" borderId="22" xfId="0" applyNumberFormat="1" applyFont="1" applyBorder="1" applyAlignment="1" applyProtection="1">
      <alignment horizontal="right" shrinkToFit="1"/>
      <protection hidden="1"/>
    </xf>
    <xf numFmtId="0" fontId="22" fillId="0" borderId="15" xfId="0" applyFont="1" applyBorder="1" applyAlignment="1">
      <alignment horizontal="left"/>
    </xf>
    <xf numFmtId="0" fontId="22" fillId="0" borderId="18" xfId="0" applyFont="1" applyBorder="1" applyAlignment="1">
      <alignment horizontal="left"/>
    </xf>
    <xf numFmtId="0" fontId="31" fillId="0" borderId="20" xfId="0" applyFont="1" applyBorder="1" applyAlignment="1">
      <alignment horizontal="left"/>
    </xf>
    <xf numFmtId="0" fontId="35" fillId="3" borderId="0" xfId="4" applyFont="1" applyFill="1" applyAlignment="1">
      <alignment vertical="center"/>
    </xf>
    <xf numFmtId="0" fontId="36" fillId="3" borderId="0" xfId="4" applyFont="1" applyFill="1" applyAlignment="1">
      <alignment vertical="center"/>
    </xf>
    <xf numFmtId="0" fontId="37" fillId="3" borderId="0" xfId="4" applyFont="1" applyFill="1" applyAlignment="1">
      <alignment vertical="center"/>
    </xf>
    <xf numFmtId="165" fontId="23" fillId="0" borderId="10" xfId="0" applyNumberFormat="1" applyFont="1" applyBorder="1" applyAlignment="1" applyProtection="1">
      <alignment horizontal="center" vertical="center" shrinkToFit="1"/>
      <protection locked="0"/>
    </xf>
    <xf numFmtId="165" fontId="23" fillId="0" borderId="10" xfId="1" applyNumberFormat="1" applyFont="1" applyFill="1" applyBorder="1" applyAlignment="1" applyProtection="1">
      <alignment horizontal="center" vertical="center" shrinkToFit="1"/>
      <protection locked="0"/>
    </xf>
    <xf numFmtId="165" fontId="23" fillId="0" borderId="19" xfId="1" applyNumberFormat="1" applyFont="1" applyFill="1" applyBorder="1" applyAlignment="1" applyProtection="1">
      <alignment horizontal="center" vertical="center" shrinkToFit="1"/>
      <protection locked="0"/>
    </xf>
    <xf numFmtId="165" fontId="23" fillId="0" borderId="19" xfId="0" applyNumberFormat="1" applyFont="1" applyBorder="1" applyAlignment="1" applyProtection="1">
      <alignment horizontal="center" vertical="center" shrinkToFit="1"/>
      <protection locked="0"/>
    </xf>
    <xf numFmtId="3" fontId="23" fillId="0" borderId="11" xfId="0" applyNumberFormat="1" applyFont="1" applyBorder="1" applyAlignment="1" applyProtection="1">
      <alignment horizontal="center" vertical="center" shrinkToFit="1"/>
      <protection locked="0"/>
    </xf>
    <xf numFmtId="3" fontId="23" fillId="0" borderId="36" xfId="0" applyNumberFormat="1" applyFont="1" applyBorder="1" applyAlignment="1" applyProtection="1">
      <alignment horizontal="center" vertical="center" shrinkToFit="1"/>
      <protection locked="0"/>
    </xf>
    <xf numFmtId="3" fontId="23" fillId="0" borderId="10" xfId="0" applyNumberFormat="1" applyFont="1" applyBorder="1" applyAlignment="1" applyProtection="1">
      <alignment horizontal="center" vertical="center" shrinkToFit="1"/>
      <protection locked="0"/>
    </xf>
    <xf numFmtId="3" fontId="23" fillId="0" borderId="19" xfId="0" applyNumberFormat="1" applyFont="1" applyBorder="1" applyAlignment="1" applyProtection="1">
      <alignment horizontal="center" vertical="center" shrinkToFit="1"/>
      <protection locked="0"/>
    </xf>
    <xf numFmtId="164" fontId="23" fillId="0" borderId="10" xfId="0" applyNumberFormat="1" applyFont="1" applyBorder="1" applyAlignment="1" applyProtection="1">
      <alignment horizontal="center" vertical="center" shrinkToFit="1"/>
      <protection locked="0"/>
    </xf>
    <xf numFmtId="164" fontId="23" fillId="0" borderId="19" xfId="0" applyNumberFormat="1" applyFont="1" applyBorder="1" applyAlignment="1" applyProtection="1">
      <alignment horizontal="center" vertical="center" shrinkToFit="1"/>
      <protection locked="0"/>
    </xf>
    <xf numFmtId="164" fontId="23" fillId="0" borderId="10" xfId="1" applyNumberFormat="1" applyFont="1" applyFill="1" applyBorder="1" applyAlignment="1" applyProtection="1">
      <alignment horizontal="center" vertical="center" shrinkToFit="1"/>
      <protection locked="0"/>
    </xf>
    <xf numFmtId="164" fontId="23" fillId="0" borderId="19" xfId="1" applyNumberFormat="1" applyFont="1" applyFill="1" applyBorder="1" applyAlignment="1" applyProtection="1">
      <alignment horizontal="center" vertical="center" shrinkToFit="1"/>
      <protection locked="0"/>
    </xf>
    <xf numFmtId="165" fontId="29" fillId="3" borderId="10" xfId="0" applyNumberFormat="1" applyFont="1" applyFill="1" applyBorder="1" applyAlignment="1" applyProtection="1">
      <alignment horizontal="center" vertical="center" shrinkToFit="1"/>
      <protection hidden="1"/>
    </xf>
    <xf numFmtId="165" fontId="29" fillId="3" borderId="10" xfId="1" applyNumberFormat="1" applyFont="1" applyFill="1" applyBorder="1" applyAlignment="1" applyProtection="1">
      <alignment horizontal="center" vertical="center" shrinkToFit="1"/>
      <protection hidden="1"/>
    </xf>
    <xf numFmtId="165" fontId="29" fillId="3" borderId="19" xfId="1" applyNumberFormat="1" applyFont="1" applyFill="1" applyBorder="1" applyAlignment="1" applyProtection="1">
      <alignment horizontal="center" vertical="center" shrinkToFit="1"/>
      <protection hidden="1"/>
    </xf>
    <xf numFmtId="3" fontId="29" fillId="3" borderId="16" xfId="0" applyNumberFormat="1" applyFont="1" applyFill="1" applyBorder="1" applyAlignment="1" applyProtection="1">
      <alignment horizontal="center" vertical="center" shrinkToFit="1"/>
      <protection hidden="1"/>
    </xf>
    <xf numFmtId="3" fontId="29" fillId="3" borderId="16" xfId="1" applyNumberFormat="1" applyFont="1" applyFill="1" applyBorder="1" applyAlignment="1" applyProtection="1">
      <alignment horizontal="center" vertical="center" shrinkToFit="1"/>
      <protection hidden="1"/>
    </xf>
    <xf numFmtId="3" fontId="29" fillId="3" borderId="17" xfId="1" applyNumberFormat="1" applyFont="1" applyFill="1" applyBorder="1" applyAlignment="1" applyProtection="1">
      <alignment horizontal="center" vertical="center" shrinkToFit="1"/>
      <protection hidden="1"/>
    </xf>
    <xf numFmtId="3" fontId="29" fillId="3" borderId="10" xfId="0" applyNumberFormat="1" applyFont="1" applyFill="1" applyBorder="1" applyAlignment="1" applyProtection="1">
      <alignment horizontal="center" vertical="center" shrinkToFit="1"/>
      <protection hidden="1"/>
    </xf>
    <xf numFmtId="3" fontId="29" fillId="3" borderId="19" xfId="0" applyNumberFormat="1" applyFont="1" applyFill="1" applyBorder="1" applyAlignment="1" applyProtection="1">
      <alignment horizontal="center" vertical="center" shrinkToFit="1"/>
      <protection hidden="1"/>
    </xf>
    <xf numFmtId="3" fontId="29" fillId="3" borderId="10" xfId="1" applyNumberFormat="1" applyFont="1" applyFill="1" applyBorder="1" applyAlignment="1" applyProtection="1">
      <alignment horizontal="center" vertical="center" shrinkToFit="1"/>
      <protection hidden="1"/>
    </xf>
    <xf numFmtId="3" fontId="29" fillId="3" borderId="19" xfId="1" applyNumberFormat="1" applyFont="1" applyFill="1" applyBorder="1" applyAlignment="1" applyProtection="1">
      <alignment horizontal="center" vertical="center" shrinkToFit="1"/>
      <protection hidden="1"/>
    </xf>
    <xf numFmtId="164" fontId="29" fillId="3" borderId="10" xfId="0" applyNumberFormat="1" applyFont="1" applyFill="1" applyBorder="1" applyAlignment="1" applyProtection="1">
      <alignment horizontal="center" vertical="center" shrinkToFit="1"/>
      <protection hidden="1"/>
    </xf>
    <xf numFmtId="164" fontId="29" fillId="3" borderId="10" xfId="1" applyNumberFormat="1" applyFont="1" applyFill="1" applyBorder="1" applyAlignment="1" applyProtection="1">
      <alignment horizontal="center" vertical="center" shrinkToFit="1"/>
      <protection hidden="1"/>
    </xf>
    <xf numFmtId="164" fontId="29" fillId="3" borderId="19" xfId="1" applyNumberFormat="1" applyFont="1" applyFill="1" applyBorder="1" applyAlignment="1" applyProtection="1">
      <alignment horizontal="center" vertical="center" shrinkToFit="1"/>
      <protection hidden="1"/>
    </xf>
    <xf numFmtId="164" fontId="29" fillId="3" borderId="19" xfId="0" applyNumberFormat="1" applyFont="1" applyFill="1" applyBorder="1" applyAlignment="1" applyProtection="1">
      <alignment horizontal="center" vertical="center" shrinkToFit="1"/>
      <protection hidden="1"/>
    </xf>
    <xf numFmtId="165" fontId="22" fillId="0" borderId="18" xfId="1" applyNumberFormat="1" applyFont="1" applyFill="1" applyBorder="1" applyAlignment="1" applyProtection="1">
      <alignment horizontal="center" vertical="center" shrinkToFit="1"/>
      <protection hidden="1"/>
    </xf>
    <xf numFmtId="165" fontId="22" fillId="0" borderId="10" xfId="1" applyNumberFormat="1" applyFont="1" applyFill="1" applyBorder="1" applyAlignment="1" applyProtection="1">
      <alignment horizontal="center" vertical="center" shrinkToFit="1"/>
      <protection hidden="1"/>
    </xf>
    <xf numFmtId="3" fontId="22" fillId="0" borderId="15" xfId="1" applyNumberFormat="1" applyFont="1" applyFill="1" applyBorder="1" applyAlignment="1" applyProtection="1">
      <alignment horizontal="center" vertical="center" shrinkToFit="1"/>
      <protection hidden="1"/>
    </xf>
    <xf numFmtId="3" fontId="22" fillId="0" borderId="16" xfId="1" applyNumberFormat="1" applyFont="1" applyFill="1" applyBorder="1" applyAlignment="1" applyProtection="1">
      <alignment horizontal="center" vertical="center" shrinkToFit="1"/>
      <protection hidden="1"/>
    </xf>
    <xf numFmtId="3" fontId="22" fillId="0" borderId="18" xfId="1" applyNumberFormat="1" applyFont="1" applyFill="1" applyBorder="1" applyAlignment="1" applyProtection="1">
      <alignment horizontal="center" vertical="center" shrinkToFit="1"/>
      <protection hidden="1"/>
    </xf>
    <xf numFmtId="3" fontId="22" fillId="0" borderId="10" xfId="1" applyNumberFormat="1" applyFont="1" applyFill="1" applyBorder="1" applyAlignment="1" applyProtection="1">
      <alignment horizontal="center" vertical="center" shrinkToFit="1"/>
      <protection hidden="1"/>
    </xf>
    <xf numFmtId="164" fontId="22" fillId="0" borderId="18" xfId="1" applyNumberFormat="1" applyFont="1" applyFill="1" applyBorder="1" applyAlignment="1" applyProtection="1">
      <alignment horizontal="center" vertical="center" shrinkToFit="1"/>
      <protection hidden="1"/>
    </xf>
    <xf numFmtId="164" fontId="22" fillId="0" borderId="10" xfId="1" applyNumberFormat="1" applyFont="1" applyFill="1" applyBorder="1" applyAlignment="1" applyProtection="1">
      <alignment horizontal="center" vertical="center" shrinkToFit="1"/>
      <protection hidden="1"/>
    </xf>
    <xf numFmtId="0" fontId="30" fillId="6" borderId="24" xfId="0" applyFont="1" applyFill="1" applyBorder="1" applyAlignment="1">
      <alignment horizontal="center" vertical="center"/>
    </xf>
    <xf numFmtId="0" fontId="30" fillId="6" borderId="25" xfId="0" applyFont="1" applyFill="1" applyBorder="1" applyAlignment="1">
      <alignment horizontal="center" vertical="center"/>
    </xf>
    <xf numFmtId="0" fontId="30" fillId="6" borderId="26" xfId="0" applyFont="1" applyFill="1" applyBorder="1" applyAlignment="1">
      <alignment horizontal="center" vertical="center"/>
    </xf>
    <xf numFmtId="49" fontId="12" fillId="13" borderId="1" xfId="0" applyNumberFormat="1" applyFont="1" applyFill="1" applyBorder="1" applyAlignment="1" applyProtection="1">
      <alignment horizontal="center" vertical="center" shrinkToFit="1"/>
      <protection locked="0"/>
    </xf>
    <xf numFmtId="49" fontId="12" fillId="13" borderId="2" xfId="0" applyNumberFormat="1" applyFont="1" applyFill="1" applyBorder="1" applyAlignment="1" applyProtection="1">
      <alignment horizontal="center" vertical="center" shrinkToFit="1"/>
      <protection locked="0"/>
    </xf>
    <xf numFmtId="49" fontId="12" fillId="13" borderId="3" xfId="0" applyNumberFormat="1" applyFont="1" applyFill="1" applyBorder="1" applyAlignment="1" applyProtection="1">
      <alignment horizontal="center" vertical="center" shrinkToFit="1"/>
      <protection locked="0"/>
    </xf>
    <xf numFmtId="0" fontId="23" fillId="0" borderId="45" xfId="0" applyFont="1" applyBorder="1" applyAlignment="1" applyProtection="1">
      <alignment horizontal="center" vertical="center" shrinkToFit="1"/>
      <protection locked="0"/>
    </xf>
    <xf numFmtId="0" fontId="45" fillId="15" borderId="46" xfId="0" applyFont="1" applyFill="1" applyBorder="1" applyAlignment="1" applyProtection="1">
      <alignment horizontal="center" vertical="center" shrinkToFit="1"/>
    </xf>
    <xf numFmtId="0" fontId="45" fillId="15" borderId="47" xfId="0" applyFont="1" applyFill="1" applyBorder="1" applyAlignment="1" applyProtection="1">
      <alignment horizontal="left" vertical="center" shrinkToFit="1"/>
    </xf>
    <xf numFmtId="0" fontId="45" fillId="15" borderId="47" xfId="0" applyFont="1" applyFill="1" applyBorder="1" applyAlignment="1" applyProtection="1">
      <alignment horizontal="center" vertical="center" shrinkToFit="1"/>
    </xf>
    <xf numFmtId="0" fontId="45" fillId="15" borderId="48" xfId="0" applyFont="1" applyFill="1" applyBorder="1" applyAlignment="1" applyProtection="1">
      <alignment horizontal="left" vertical="center" shrinkToFit="1"/>
    </xf>
    <xf numFmtId="0" fontId="45" fillId="15" borderId="47" xfId="2" applyFont="1" applyFill="1" applyBorder="1" applyAlignment="1" applyProtection="1">
      <alignment horizontal="left" vertical="center" shrinkToFit="1"/>
    </xf>
    <xf numFmtId="0" fontId="45" fillId="15" borderId="47" xfId="2" applyFont="1" applyFill="1" applyBorder="1" applyAlignment="1" applyProtection="1">
      <alignment horizontal="center" vertical="center" shrinkToFit="1"/>
    </xf>
    <xf numFmtId="0" fontId="45" fillId="15" borderId="48" xfId="2" applyFont="1" applyFill="1" applyBorder="1" applyAlignment="1" applyProtection="1">
      <alignment horizontal="left" vertical="center" shrinkToFit="1"/>
    </xf>
    <xf numFmtId="0" fontId="45" fillId="15" borderId="49" xfId="0" applyFont="1" applyFill="1" applyBorder="1" applyAlignment="1" applyProtection="1">
      <alignment horizontal="center" vertical="center" shrinkToFit="1"/>
    </xf>
    <xf numFmtId="0" fontId="45" fillId="15" borderId="50" xfId="0" applyFont="1" applyFill="1" applyBorder="1" applyAlignment="1" applyProtection="1">
      <alignment horizontal="left" vertical="center" shrinkToFit="1"/>
    </xf>
    <xf numFmtId="0" fontId="45" fillId="15" borderId="50" xfId="0" applyFont="1" applyFill="1" applyBorder="1" applyAlignment="1" applyProtection="1">
      <alignment horizontal="center" vertical="center" shrinkToFit="1"/>
    </xf>
    <xf numFmtId="0" fontId="45" fillId="15" borderId="51" xfId="0" applyFont="1" applyFill="1" applyBorder="1" applyAlignment="1" applyProtection="1">
      <alignment horizontal="left" vertical="center" shrinkToFit="1"/>
    </xf>
    <xf numFmtId="0" fontId="29" fillId="3" borderId="45" xfId="0" applyFont="1" applyFill="1" applyBorder="1" applyAlignment="1" applyProtection="1">
      <alignment horizontal="center" vertical="center" shrinkToFit="1"/>
      <protection hidden="1"/>
    </xf>
    <xf numFmtId="0" fontId="29" fillId="3" borderId="43" xfId="0" applyFont="1" applyFill="1" applyBorder="1" applyAlignment="1" applyProtection="1">
      <alignment horizontal="left" vertical="center" shrinkToFit="1"/>
      <protection hidden="1"/>
    </xf>
    <xf numFmtId="0" fontId="29" fillId="3" borderId="43" xfId="0" applyFont="1" applyFill="1" applyBorder="1" applyAlignment="1" applyProtection="1">
      <alignment horizontal="center" vertical="center" shrinkToFit="1"/>
      <protection hidden="1"/>
    </xf>
    <xf numFmtId="0" fontId="23" fillId="0" borderId="43" xfId="1" applyNumberFormat="1" applyFont="1" applyFill="1" applyBorder="1" applyAlignment="1" applyProtection="1">
      <alignment horizontal="center" vertical="center" shrinkToFit="1"/>
      <protection locked="0"/>
    </xf>
    <xf numFmtId="0" fontId="23" fillId="0" borderId="44" xfId="1" applyNumberFormat="1" applyFont="1" applyFill="1" applyBorder="1" applyAlignment="1" applyProtection="1">
      <alignment horizontal="center" vertical="center" shrinkToFit="1"/>
      <protection locked="0"/>
    </xf>
    <xf numFmtId="0" fontId="45" fillId="15" borderId="47" xfId="1" applyNumberFormat="1" applyFont="1" applyFill="1" applyBorder="1" applyAlignment="1" applyProtection="1">
      <alignment horizontal="center" vertical="center" shrinkToFit="1"/>
    </xf>
    <xf numFmtId="0" fontId="45" fillId="15" borderId="48" xfId="1" applyNumberFormat="1" applyFont="1" applyFill="1" applyBorder="1" applyAlignment="1" applyProtection="1">
      <alignment horizontal="center" vertical="center" shrinkToFit="1"/>
    </xf>
    <xf numFmtId="0" fontId="45" fillId="15" borderId="47" xfId="0" applyNumberFormat="1" applyFont="1" applyFill="1" applyBorder="1" applyAlignment="1" applyProtection="1">
      <alignment horizontal="center" shrinkToFit="1"/>
    </xf>
    <xf numFmtId="0" fontId="45" fillId="15" borderId="47" xfId="0" applyNumberFormat="1" applyFont="1" applyFill="1" applyBorder="1" applyAlignment="1" applyProtection="1">
      <alignment horizontal="center" vertical="center" shrinkToFit="1"/>
    </xf>
    <xf numFmtId="0" fontId="45" fillId="15" borderId="48" xfId="0" applyNumberFormat="1" applyFont="1" applyFill="1" applyBorder="1" applyAlignment="1" applyProtection="1">
      <alignment horizontal="center" vertical="center" shrinkToFit="1"/>
    </xf>
    <xf numFmtId="0" fontId="45" fillId="15" borderId="50" xfId="0" applyNumberFormat="1" applyFont="1" applyFill="1" applyBorder="1" applyAlignment="1" applyProtection="1">
      <alignment horizontal="center" vertical="center" shrinkToFit="1"/>
    </xf>
    <xf numFmtId="0" fontId="45" fillId="15" borderId="51" xfId="0" applyNumberFormat="1" applyFont="1" applyFill="1" applyBorder="1" applyAlignment="1" applyProtection="1">
      <alignment horizontal="center" vertical="center" shrinkToFit="1"/>
    </xf>
    <xf numFmtId="4" fontId="45" fillId="15" borderId="47" xfId="1" applyNumberFormat="1" applyFont="1" applyFill="1" applyBorder="1" applyAlignment="1" applyProtection="1">
      <alignment horizontal="center" vertical="center" shrinkToFit="1"/>
    </xf>
    <xf numFmtId="4" fontId="45" fillId="15" borderId="48" xfId="1" applyNumberFormat="1" applyFont="1" applyFill="1" applyBorder="1" applyAlignment="1" applyProtection="1">
      <alignment horizontal="center" vertical="center" shrinkToFit="1"/>
    </xf>
    <xf numFmtId="4" fontId="45" fillId="15" borderId="47" xfId="0" applyNumberFormat="1" applyFont="1" applyFill="1" applyBorder="1" applyAlignment="1" applyProtection="1">
      <alignment horizontal="center" shrinkToFit="1"/>
    </xf>
    <xf numFmtId="4" fontId="45" fillId="15" borderId="47" xfId="0" applyNumberFormat="1" applyFont="1" applyFill="1" applyBorder="1" applyAlignment="1" applyProtection="1">
      <alignment horizontal="center" vertical="center" shrinkToFit="1"/>
    </xf>
    <xf numFmtId="4" fontId="45" fillId="15" borderId="48" xfId="0" applyNumberFormat="1" applyFont="1" applyFill="1" applyBorder="1" applyAlignment="1" applyProtection="1">
      <alignment horizontal="center" vertical="center" shrinkToFit="1"/>
    </xf>
    <xf numFmtId="4" fontId="45" fillId="15" borderId="50" xfId="0" applyNumberFormat="1" applyFont="1" applyFill="1" applyBorder="1" applyAlignment="1" applyProtection="1">
      <alignment horizontal="center" vertical="center" shrinkToFit="1"/>
    </xf>
    <xf numFmtId="4" fontId="45" fillId="15" borderId="51" xfId="0" applyNumberFormat="1" applyFont="1" applyFill="1" applyBorder="1" applyAlignment="1" applyProtection="1">
      <alignment horizontal="center" vertical="center" shrinkToFit="1"/>
    </xf>
    <xf numFmtId="0" fontId="22" fillId="0" borderId="45" xfId="0" applyFont="1" applyBorder="1" applyAlignment="1" applyProtection="1">
      <alignment horizontal="center" vertical="center" shrinkToFit="1"/>
      <protection hidden="1"/>
    </xf>
    <xf numFmtId="0" fontId="22" fillId="0" borderId="43" xfId="0" applyFont="1" applyBorder="1" applyAlignment="1" applyProtection="1">
      <alignment horizontal="left" vertical="center" shrinkToFit="1"/>
      <protection hidden="1"/>
    </xf>
    <xf numFmtId="0" fontId="22" fillId="0" borderId="44" xfId="0" applyFont="1" applyBorder="1" applyAlignment="1" applyProtection="1">
      <alignment horizontal="center" vertical="center" shrinkToFit="1"/>
      <protection hidden="1"/>
    </xf>
    <xf numFmtId="4" fontId="22" fillId="0" borderId="45" xfId="1" applyNumberFormat="1" applyFont="1" applyFill="1" applyBorder="1" applyAlignment="1" applyProtection="1">
      <alignment horizontal="center" vertical="center" shrinkToFit="1"/>
      <protection hidden="1"/>
    </xf>
    <xf numFmtId="4" fontId="22" fillId="0" borderId="43" xfId="1" applyNumberFormat="1" applyFont="1" applyFill="1" applyBorder="1" applyAlignment="1" applyProtection="1">
      <alignment horizontal="center" vertical="center" shrinkToFit="1"/>
      <protection hidden="1"/>
    </xf>
    <xf numFmtId="3" fontId="30" fillId="0" borderId="43" xfId="0" applyNumberFormat="1" applyFont="1" applyBorder="1" applyAlignment="1" applyProtection="1">
      <alignment horizontal="center" vertical="center" shrinkToFit="1"/>
      <protection hidden="1"/>
    </xf>
    <xf numFmtId="3" fontId="30" fillId="0" borderId="44" xfId="0" applyNumberFormat="1" applyFont="1" applyBorder="1" applyAlignment="1" applyProtection="1">
      <alignment horizontal="center" vertical="center" shrinkToFit="1"/>
      <protection hidden="1"/>
    </xf>
    <xf numFmtId="0" fontId="46" fillId="15" borderId="46" xfId="0" applyFont="1" applyFill="1" applyBorder="1" applyAlignment="1" applyProtection="1">
      <alignment horizontal="center" vertical="center" shrinkToFit="1"/>
    </xf>
    <xf numFmtId="0" fontId="46" fillId="15" borderId="47" xfId="0" applyFont="1" applyFill="1" applyBorder="1" applyAlignment="1" applyProtection="1">
      <alignment horizontal="left" vertical="center" shrinkToFit="1"/>
    </xf>
    <xf numFmtId="0" fontId="46" fillId="15" borderId="48" xfId="0" applyFont="1" applyFill="1" applyBorder="1" applyAlignment="1" applyProtection="1">
      <alignment horizontal="center" vertical="center" shrinkToFit="1"/>
    </xf>
    <xf numFmtId="0" fontId="46" fillId="15" borderId="49" xfId="0" applyFont="1" applyFill="1" applyBorder="1" applyAlignment="1" applyProtection="1">
      <alignment horizontal="center" vertical="center" shrinkToFit="1"/>
    </xf>
    <xf numFmtId="0" fontId="46" fillId="15" borderId="50" xfId="0" applyFont="1" applyFill="1" applyBorder="1" applyAlignment="1" applyProtection="1">
      <alignment horizontal="left" vertical="center" shrinkToFit="1"/>
    </xf>
    <xf numFmtId="0" fontId="46" fillId="15" borderId="51" xfId="0" applyFont="1" applyFill="1" applyBorder="1" applyAlignment="1" applyProtection="1">
      <alignment horizontal="center" vertical="center" shrinkToFit="1"/>
    </xf>
    <xf numFmtId="4" fontId="46" fillId="15" borderId="46" xfId="1" applyNumberFormat="1" applyFont="1" applyFill="1" applyBorder="1" applyAlignment="1" applyProtection="1">
      <alignment horizontal="center" vertical="center" shrinkToFit="1"/>
    </xf>
    <xf numFmtId="4" fontId="46" fillId="15" borderId="47" xfId="1" applyNumberFormat="1" applyFont="1" applyFill="1" applyBorder="1" applyAlignment="1" applyProtection="1">
      <alignment horizontal="center" vertical="center" shrinkToFit="1"/>
    </xf>
    <xf numFmtId="3" fontId="47" fillId="15" borderId="47" xfId="0" applyNumberFormat="1" applyFont="1" applyFill="1" applyBorder="1" applyAlignment="1" applyProtection="1">
      <alignment horizontal="center" vertical="center" shrinkToFit="1"/>
    </xf>
    <xf numFmtId="3" fontId="47" fillId="15" borderId="48" xfId="0" applyNumberFormat="1" applyFont="1" applyFill="1" applyBorder="1" applyAlignment="1" applyProtection="1">
      <alignment horizontal="center" vertical="center" shrinkToFit="1"/>
    </xf>
    <xf numFmtId="4" fontId="46" fillId="15" borderId="46" xfId="0" applyNumberFormat="1" applyFont="1" applyFill="1" applyBorder="1" applyAlignment="1" applyProtection="1">
      <alignment horizontal="center" vertical="center" shrinkToFit="1"/>
    </xf>
    <xf numFmtId="4" fontId="46" fillId="15" borderId="47" xfId="0" applyNumberFormat="1" applyFont="1" applyFill="1" applyBorder="1" applyAlignment="1" applyProtection="1">
      <alignment horizontal="center" vertical="center" shrinkToFit="1"/>
    </xf>
    <xf numFmtId="3" fontId="46" fillId="15" borderId="47" xfId="0" applyNumberFormat="1" applyFont="1" applyFill="1" applyBorder="1" applyAlignment="1" applyProtection="1">
      <alignment horizontal="center" vertical="center" shrinkToFit="1"/>
    </xf>
    <xf numFmtId="3" fontId="46" fillId="15" borderId="48" xfId="0" applyNumberFormat="1" applyFont="1" applyFill="1" applyBorder="1" applyAlignment="1" applyProtection="1">
      <alignment horizontal="center" vertical="center" shrinkToFit="1"/>
    </xf>
    <xf numFmtId="4" fontId="46" fillId="15" borderId="49" xfId="0" applyNumberFormat="1" applyFont="1" applyFill="1" applyBorder="1" applyAlignment="1" applyProtection="1">
      <alignment horizontal="center" vertical="center" shrinkToFit="1"/>
    </xf>
    <xf numFmtId="4" fontId="46" fillId="15" borderId="50" xfId="0" applyNumberFormat="1" applyFont="1" applyFill="1" applyBorder="1" applyAlignment="1" applyProtection="1">
      <alignment horizontal="center" vertical="center" shrinkToFit="1"/>
    </xf>
    <xf numFmtId="3" fontId="46" fillId="15" borderId="50" xfId="0" applyNumberFormat="1" applyFont="1" applyFill="1" applyBorder="1" applyAlignment="1" applyProtection="1">
      <alignment horizontal="center" vertical="center" shrinkToFit="1"/>
    </xf>
    <xf numFmtId="3" fontId="46" fillId="15" borderId="51" xfId="0" applyNumberFormat="1" applyFont="1" applyFill="1" applyBorder="1" applyAlignment="1" applyProtection="1">
      <alignment horizontal="center" vertical="center" shrinkToFit="1"/>
    </xf>
  </cellXfs>
  <cellStyles count="7">
    <cellStyle name="Normal" xfId="0" builtinId="0"/>
    <cellStyle name="Normal 2" xfId="5" xr:uid="{93618B86-AE2D-4F9E-BF9D-4F23D648A895}"/>
    <cellStyle name="Normal 2 2" xfId="4" xr:uid="{51B22ADC-E623-46D0-A280-DCCB7FF7730B}"/>
    <cellStyle name="Normal 2 3" xfId="6" xr:uid="{14833878-15EA-4851-BB80-98454C97BBF0}"/>
    <cellStyle name="Normal 3" xfId="2" xr:uid="{6584BB78-A3AE-4CF2-B0B2-705AB135E976}"/>
    <cellStyle name="Normal 3 2" xfId="3" xr:uid="{46CF81E9-4372-4779-B227-EDB72B4DB194}"/>
    <cellStyle name="Percent" xfId="1" builtinId="5"/>
  </cellStyles>
  <dxfs count="6">
    <dxf>
      <font>
        <b/>
        <i val="0"/>
        <color rgb="FFFF0000"/>
      </font>
    </dxf>
    <dxf>
      <font>
        <b/>
        <i val="0"/>
        <color rgb="FF00B050"/>
      </font>
    </dxf>
    <dxf>
      <border>
        <bottom style="thin">
          <color theme="1" tint="0.34998626667073579"/>
        </bottom>
        <vertical/>
        <horizontal/>
      </border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</dxfs>
  <tableStyles count="1" defaultTableStyle="TableStyleMedium9" defaultPivotStyle="PivotStyleLight16">
    <tableStyle name="Invisible" pivot="0" table="0" count="0" xr9:uid="{FCA8662B-82FB-430E-93C8-F57A716122B4}"/>
  </tableStyles>
  <colors>
    <mruColors>
      <color rgb="FFA6A6A6"/>
      <color rgb="FFCCCCCC"/>
      <color rgb="FFFF9999"/>
      <color rgb="FFFF7C80"/>
      <color rgb="FFF4C7C3"/>
      <color rgb="FFFFC000"/>
      <color rgb="FF5B8E7D"/>
      <color rgb="FF78C1A1"/>
      <color rgb="FF16DB65"/>
      <color rgb="FF85BF3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lang="tr-TR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r-TR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rPr>
              <a:t>Overall Analysis Per Month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4924506630262432E-2"/>
          <c:y val="0.13799701507899748"/>
          <c:w val="0.86875628644684066"/>
          <c:h val="0.6812667044070470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KPI_Analysis!$C$9</c:f>
              <c:strCache>
                <c:ptCount val="1"/>
                <c:pt idx="0">
                  <c:v>Previous Year</c:v>
                </c:pt>
              </c:strCache>
            </c:strRef>
          </c:tx>
          <c:spPr>
            <a:solidFill>
              <a:srgbClr val="1F497D">
                <a:lumMod val="20000"/>
                <a:lumOff val="80000"/>
                <a:alpha val="80000"/>
              </a:srgbClr>
            </a:solidFill>
            <a:ln>
              <a:noFill/>
            </a:ln>
          </c:spPr>
          <c:invertIfNegative val="0"/>
          <c:cat>
            <c:strRef>
              <c:f>Calc!$H$7:$H$18</c:f>
              <c:strCache>
                <c:ptCount val="12"/>
                <c:pt idx="0">
                  <c:v>Jan 2022</c:v>
                </c:pt>
                <c:pt idx="1">
                  <c:v>Feb 2022</c:v>
                </c:pt>
                <c:pt idx="2">
                  <c:v>Mar 2022</c:v>
                </c:pt>
                <c:pt idx="3">
                  <c:v>Apr 2022</c:v>
                </c:pt>
                <c:pt idx="4">
                  <c:v>May 2022</c:v>
                </c:pt>
                <c:pt idx="5">
                  <c:v>Jun 2022</c:v>
                </c:pt>
                <c:pt idx="6">
                  <c:v>Jul 2022</c:v>
                </c:pt>
                <c:pt idx="7">
                  <c:v>Aug 2022</c:v>
                </c:pt>
                <c:pt idx="8">
                  <c:v>Sep 2022</c:v>
                </c:pt>
                <c:pt idx="9">
                  <c:v>Oct 2022</c:v>
                </c:pt>
                <c:pt idx="10">
                  <c:v>Nov 2022</c:v>
                </c:pt>
                <c:pt idx="11">
                  <c:v>Dec 2022</c:v>
                </c:pt>
              </c:strCache>
            </c:strRef>
          </c:cat>
          <c:val>
            <c:numRef>
              <c:f>KPI_Analysis!$D$9:$O$9</c:f>
              <c:numCache>
                <c:formatCode>#,##0.00</c:formatCode>
                <c:ptCount val="12"/>
                <c:pt idx="0">
                  <c:v>33100</c:v>
                </c:pt>
                <c:pt idx="1">
                  <c:v>31890</c:v>
                </c:pt>
                <c:pt idx="2">
                  <c:v>34678</c:v>
                </c:pt>
                <c:pt idx="3">
                  <c:v>35610</c:v>
                </c:pt>
                <c:pt idx="4">
                  <c:v>33790</c:v>
                </c:pt>
                <c:pt idx="5">
                  <c:v>38765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D9-4B54-B7D2-DD4FE06E0670}"/>
            </c:ext>
          </c:extLst>
        </c:ser>
        <c:ser>
          <c:idx val="2"/>
          <c:order val="1"/>
          <c:tx>
            <c:strRef>
              <c:f>KPI_Analysis!$C$10</c:f>
              <c:strCache>
                <c:ptCount val="1"/>
                <c:pt idx="0">
                  <c:v>Target</c:v>
                </c:pt>
              </c:strCache>
            </c:strRef>
          </c:tx>
          <c:spPr>
            <a:solidFill>
              <a:srgbClr val="4F81BD">
                <a:lumMod val="75000"/>
                <a:alpha val="80000"/>
              </a:srgbClr>
            </a:solidFill>
            <a:ln>
              <a:noFill/>
            </a:ln>
          </c:spPr>
          <c:invertIfNegative val="0"/>
          <c:cat>
            <c:strRef>
              <c:f>Calc!$H$7:$H$18</c:f>
              <c:strCache>
                <c:ptCount val="12"/>
                <c:pt idx="0">
                  <c:v>Jan 2022</c:v>
                </c:pt>
                <c:pt idx="1">
                  <c:v>Feb 2022</c:v>
                </c:pt>
                <c:pt idx="2">
                  <c:v>Mar 2022</c:v>
                </c:pt>
                <c:pt idx="3">
                  <c:v>Apr 2022</c:v>
                </c:pt>
                <c:pt idx="4">
                  <c:v>May 2022</c:v>
                </c:pt>
                <c:pt idx="5">
                  <c:v>Jun 2022</c:v>
                </c:pt>
                <c:pt idx="6">
                  <c:v>Jul 2022</c:v>
                </c:pt>
                <c:pt idx="7">
                  <c:v>Aug 2022</c:v>
                </c:pt>
                <c:pt idx="8">
                  <c:v>Sep 2022</c:v>
                </c:pt>
                <c:pt idx="9">
                  <c:v>Oct 2022</c:v>
                </c:pt>
                <c:pt idx="10">
                  <c:v>Nov 2022</c:v>
                </c:pt>
                <c:pt idx="11">
                  <c:v>Dec 2022</c:v>
                </c:pt>
              </c:strCache>
            </c:strRef>
          </c:cat>
          <c:val>
            <c:numRef>
              <c:f>KPI_Analysis!$D$10:$O$10</c:f>
              <c:numCache>
                <c:formatCode>#,##0.00</c:formatCode>
                <c:ptCount val="12"/>
                <c:pt idx="0">
                  <c:v>35000</c:v>
                </c:pt>
                <c:pt idx="1">
                  <c:v>35000</c:v>
                </c:pt>
                <c:pt idx="2">
                  <c:v>35000</c:v>
                </c:pt>
                <c:pt idx="3">
                  <c:v>35000</c:v>
                </c:pt>
                <c:pt idx="4">
                  <c:v>35000</c:v>
                </c:pt>
                <c:pt idx="5">
                  <c:v>35000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AD9-4B54-B7D2-DD4FE06E0670}"/>
            </c:ext>
          </c:extLst>
        </c:ser>
        <c:ser>
          <c:idx val="3"/>
          <c:order val="2"/>
          <c:tx>
            <c:strRef>
              <c:f>KPI_Analysis!$C$11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rgbClr val="FFC000">
                <a:alpha val="80000"/>
              </a:srgbClr>
            </a:solidFill>
            <a:ln>
              <a:noFill/>
            </a:ln>
          </c:spPr>
          <c:invertIfNegative val="0"/>
          <c:cat>
            <c:strRef>
              <c:f>Calc!$H$7:$H$18</c:f>
              <c:strCache>
                <c:ptCount val="12"/>
                <c:pt idx="0">
                  <c:v>Jan 2022</c:v>
                </c:pt>
                <c:pt idx="1">
                  <c:v>Feb 2022</c:v>
                </c:pt>
                <c:pt idx="2">
                  <c:v>Mar 2022</c:v>
                </c:pt>
                <c:pt idx="3">
                  <c:v>Apr 2022</c:v>
                </c:pt>
                <c:pt idx="4">
                  <c:v>May 2022</c:v>
                </c:pt>
                <c:pt idx="5">
                  <c:v>Jun 2022</c:v>
                </c:pt>
                <c:pt idx="6">
                  <c:v>Jul 2022</c:v>
                </c:pt>
                <c:pt idx="7">
                  <c:v>Aug 2022</c:v>
                </c:pt>
                <c:pt idx="8">
                  <c:v>Sep 2022</c:v>
                </c:pt>
                <c:pt idx="9">
                  <c:v>Oct 2022</c:v>
                </c:pt>
                <c:pt idx="10">
                  <c:v>Nov 2022</c:v>
                </c:pt>
                <c:pt idx="11">
                  <c:v>Dec 2022</c:v>
                </c:pt>
              </c:strCache>
            </c:strRef>
          </c:cat>
          <c:val>
            <c:numRef>
              <c:f>KPI_Analysis!$D$11:$O$11</c:f>
              <c:numCache>
                <c:formatCode>#,##0.00</c:formatCode>
                <c:ptCount val="12"/>
                <c:pt idx="0">
                  <c:v>35500</c:v>
                </c:pt>
                <c:pt idx="1">
                  <c:v>28800</c:v>
                </c:pt>
                <c:pt idx="2">
                  <c:v>27300</c:v>
                </c:pt>
                <c:pt idx="3">
                  <c:v>26650</c:v>
                </c:pt>
                <c:pt idx="4">
                  <c:v>32200</c:v>
                </c:pt>
                <c:pt idx="5">
                  <c:v>31400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AD9-4B54-B7D2-DD4FE06E06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49792896"/>
        <c:axId val="51191808"/>
      </c:barChart>
      <c:lineChart>
        <c:grouping val="standard"/>
        <c:varyColors val="0"/>
        <c:ser>
          <c:idx val="4"/>
          <c:order val="3"/>
          <c:tx>
            <c:strRef>
              <c:f>KPI_Analysis!$C$13</c:f>
              <c:strCache>
                <c:ptCount val="1"/>
                <c:pt idx="0">
                  <c:v>PY Cum</c:v>
                </c:pt>
              </c:strCache>
            </c:strRef>
          </c:tx>
          <c:spPr>
            <a:ln w="15875">
              <a:solidFill>
                <a:schemeClr val="accent6">
                  <a:lumMod val="60000"/>
                  <a:lumOff val="40000"/>
                </a:schemeClr>
              </a:solidFill>
            </a:ln>
          </c:spPr>
          <c:marker>
            <c:symbol val="circle"/>
            <c:size val="4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</c:spPr>
          </c:marker>
          <c:val>
            <c:numRef>
              <c:f>KPI_Analysis!$D$13:$O$13</c:f>
              <c:numCache>
                <c:formatCode>#,##0.00</c:formatCode>
                <c:ptCount val="12"/>
                <c:pt idx="0">
                  <c:v>33100</c:v>
                </c:pt>
                <c:pt idx="1">
                  <c:v>64990</c:v>
                </c:pt>
                <c:pt idx="2">
                  <c:v>99668</c:v>
                </c:pt>
                <c:pt idx="3">
                  <c:v>135278</c:v>
                </c:pt>
                <c:pt idx="4">
                  <c:v>169068</c:v>
                </c:pt>
                <c:pt idx="5">
                  <c:v>207833</c:v>
                </c:pt>
                <c:pt idx="6">
                  <c:v>207833</c:v>
                </c:pt>
                <c:pt idx="7">
                  <c:v>207833</c:v>
                </c:pt>
                <c:pt idx="8">
                  <c:v>207833</c:v>
                </c:pt>
                <c:pt idx="9">
                  <c:v>207833</c:v>
                </c:pt>
                <c:pt idx="10">
                  <c:v>207833</c:v>
                </c:pt>
                <c:pt idx="11">
                  <c:v>207833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AD9-4B54-B7D2-DD4FE06E0670}"/>
            </c:ext>
          </c:extLst>
        </c:ser>
        <c:ser>
          <c:idx val="6"/>
          <c:order val="4"/>
          <c:tx>
            <c:strRef>
              <c:f>KPI_Analysis!$C$14</c:f>
              <c:strCache>
                <c:ptCount val="1"/>
                <c:pt idx="0">
                  <c:v>Target Cum</c:v>
                </c:pt>
              </c:strCache>
            </c:strRef>
          </c:tx>
          <c:spPr>
            <a:ln w="15875">
              <a:solidFill>
                <a:srgbClr val="FF0000"/>
              </a:solidFill>
            </a:ln>
          </c:spPr>
          <c:marker>
            <c:symbol val="circle"/>
            <c:size val="4"/>
            <c:spPr>
              <a:solidFill>
                <a:srgbClr val="FF0000"/>
              </a:solidFill>
              <a:ln>
                <a:noFill/>
              </a:ln>
            </c:spPr>
          </c:marker>
          <c:val>
            <c:numRef>
              <c:f>KPI_Analysis!$D$14:$O$14</c:f>
              <c:numCache>
                <c:formatCode>#,##0.00</c:formatCode>
                <c:ptCount val="12"/>
                <c:pt idx="0">
                  <c:v>35000</c:v>
                </c:pt>
                <c:pt idx="1">
                  <c:v>70000</c:v>
                </c:pt>
                <c:pt idx="2">
                  <c:v>105000</c:v>
                </c:pt>
                <c:pt idx="3">
                  <c:v>140000</c:v>
                </c:pt>
                <c:pt idx="4">
                  <c:v>175000</c:v>
                </c:pt>
                <c:pt idx="5">
                  <c:v>210000</c:v>
                </c:pt>
                <c:pt idx="6">
                  <c:v>210000</c:v>
                </c:pt>
                <c:pt idx="7">
                  <c:v>210000</c:v>
                </c:pt>
                <c:pt idx="8">
                  <c:v>210000</c:v>
                </c:pt>
                <c:pt idx="9">
                  <c:v>210000</c:v>
                </c:pt>
                <c:pt idx="10">
                  <c:v>210000</c:v>
                </c:pt>
                <c:pt idx="11">
                  <c:v>210000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AD9-4B54-B7D2-DD4FE06E0670}"/>
            </c:ext>
          </c:extLst>
        </c:ser>
        <c:ser>
          <c:idx val="7"/>
          <c:order val="5"/>
          <c:tx>
            <c:strRef>
              <c:f>KPI_Analysis!$C$15</c:f>
              <c:strCache>
                <c:ptCount val="1"/>
                <c:pt idx="0">
                  <c:v>Actual Cum</c:v>
                </c:pt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circle"/>
            <c:size val="4"/>
            <c:spPr>
              <a:solidFill>
                <a:schemeClr val="tx1"/>
              </a:solidFill>
              <a:ln>
                <a:noFill/>
              </a:ln>
            </c:spPr>
          </c:marker>
          <c:val>
            <c:numRef>
              <c:f>KPI_Analysis!$D$15:$O$15</c:f>
              <c:numCache>
                <c:formatCode>#,##0.00</c:formatCode>
                <c:ptCount val="12"/>
                <c:pt idx="0">
                  <c:v>35500</c:v>
                </c:pt>
                <c:pt idx="1">
                  <c:v>64300</c:v>
                </c:pt>
                <c:pt idx="2">
                  <c:v>91600</c:v>
                </c:pt>
                <c:pt idx="3">
                  <c:v>118250</c:v>
                </c:pt>
                <c:pt idx="4">
                  <c:v>150450</c:v>
                </c:pt>
                <c:pt idx="5">
                  <c:v>181850</c:v>
                </c:pt>
                <c:pt idx="6">
                  <c:v>181850</c:v>
                </c:pt>
                <c:pt idx="7">
                  <c:v>181850</c:v>
                </c:pt>
                <c:pt idx="8">
                  <c:v>181850</c:v>
                </c:pt>
                <c:pt idx="9">
                  <c:v>181850</c:v>
                </c:pt>
                <c:pt idx="10">
                  <c:v>181850</c:v>
                </c:pt>
                <c:pt idx="11">
                  <c:v>181850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AD9-4B54-B7D2-DD4FE06E06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194880"/>
        <c:axId val="51193344"/>
      </c:lineChart>
      <c:catAx>
        <c:axId val="49792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tr-TR"/>
          </a:p>
        </c:txPr>
        <c:crossAx val="51191808"/>
        <c:crosses val="autoZero"/>
        <c:auto val="1"/>
        <c:lblAlgn val="ctr"/>
        <c:lblOffset val="100"/>
        <c:noMultiLvlLbl val="0"/>
      </c:catAx>
      <c:valAx>
        <c:axId val="51191808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numFmt formatCode="#,##0.00" sourceLinked="0"/>
        <c:majorTickMark val="none"/>
        <c:minorTickMark val="none"/>
        <c:tickLblPos val="nextTo"/>
        <c:spPr>
          <a:ln>
            <a:noFill/>
          </a:ln>
        </c:spPr>
        <c:crossAx val="49792896"/>
        <c:crosses val="autoZero"/>
        <c:crossBetween val="between"/>
      </c:valAx>
      <c:valAx>
        <c:axId val="51193344"/>
        <c:scaling>
          <c:orientation val="minMax"/>
        </c:scaling>
        <c:delete val="0"/>
        <c:axPos val="r"/>
        <c:numFmt formatCode="#,##0.00" sourceLinked="1"/>
        <c:majorTickMark val="none"/>
        <c:minorTickMark val="none"/>
        <c:tickLblPos val="nextTo"/>
        <c:spPr>
          <a:ln>
            <a:noFill/>
          </a:ln>
        </c:spPr>
        <c:crossAx val="51194880"/>
        <c:crosses val="max"/>
        <c:crossBetween val="between"/>
      </c:valAx>
      <c:catAx>
        <c:axId val="51194880"/>
        <c:scaling>
          <c:orientation val="minMax"/>
        </c:scaling>
        <c:delete val="1"/>
        <c:axPos val="b"/>
        <c:majorTickMark val="out"/>
        <c:minorTickMark val="none"/>
        <c:tickLblPos val="none"/>
        <c:crossAx val="51193344"/>
        <c:crosses val="autoZero"/>
        <c:auto val="1"/>
        <c:lblAlgn val="ctr"/>
        <c:lblOffset val="100"/>
        <c:noMultiLvlLbl val="0"/>
      </c:catAx>
      <c:spPr>
        <a:solidFill>
          <a:schemeClr val="bg1"/>
        </a:solidFill>
        <a:ln>
          <a:noFill/>
        </a:ln>
      </c:spPr>
    </c:plotArea>
    <c:legend>
      <c:legendPos val="b"/>
      <c:layout>
        <c:manualLayout>
          <c:xMode val="edge"/>
          <c:yMode val="edge"/>
          <c:x val="0.14497257905865177"/>
          <c:y val="0.92469993398064509"/>
          <c:w val="0.69860736317706551"/>
          <c:h val="6.635138399111154E-2"/>
        </c:manualLayout>
      </c:layout>
      <c:overlay val="0"/>
      <c:txPr>
        <a:bodyPr/>
        <a:lstStyle/>
        <a:p>
          <a:pPr>
            <a:defRPr sz="900"/>
          </a:pPr>
          <a:endParaRPr lang="tr-TR"/>
        </a:p>
      </c:txPr>
    </c:legend>
    <c:plotVisOnly val="1"/>
    <c:dispBlanksAs val="gap"/>
    <c:showDLblsOverMax val="0"/>
  </c:chart>
  <c:spPr>
    <a:solidFill>
      <a:schemeClr val="bg1"/>
    </a:solidFill>
    <a:ln>
      <a:solidFill>
        <a:schemeClr val="bg1">
          <a:lumMod val="85000"/>
        </a:schemeClr>
      </a:solidFill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r-TR" sz="1200"/>
              <a:t>Actual/Target Performance</a:t>
            </a:r>
          </a:p>
          <a:p>
            <a:pPr>
              <a:defRPr sz="1200"/>
            </a:pPr>
            <a:r>
              <a:rPr lang="tr-TR" sz="1200"/>
              <a:t>- Cumulative - </a:t>
            </a:r>
            <a:endParaRPr lang="en-US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5B8E7D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7CC-4006-8157-092497484D3A}"/>
              </c:ext>
            </c:extLst>
          </c:dPt>
          <c:dPt>
            <c:idx val="1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7CC-4006-8157-092497484D3A}"/>
              </c:ext>
            </c:extLst>
          </c:dPt>
          <c:val>
            <c:numRef>
              <c:f>Calc!$L$23:$L$24</c:f>
              <c:numCache>
                <c:formatCode>0.0%</c:formatCode>
                <c:ptCount val="2"/>
                <c:pt idx="0">
                  <c:v>0.86595238095238092</c:v>
                </c:pt>
                <c:pt idx="1">
                  <c:v>0.13404761904761908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7CC-4006-8157-092497484D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Monthly_Analysis!C5"/><Relationship Id="rId3" Type="http://schemas.openxmlformats.org/officeDocument/2006/relationships/hyperlink" Target="#CY_Actual!A6"/><Relationship Id="rId7" Type="http://schemas.openxmlformats.org/officeDocument/2006/relationships/image" Target="../media/image1.png"/><Relationship Id="rId12" Type="http://schemas.microsoft.com/office/2007/relationships/hdphoto" Target="../media/hdphoto1.wdp"/><Relationship Id="rId17" Type="http://schemas.openxmlformats.org/officeDocument/2006/relationships/image" Target="../media/image6.png"/><Relationship Id="rId1" Type="http://schemas.openxmlformats.org/officeDocument/2006/relationships/hyperlink" Target="#Metrics!A6"/><Relationship Id="rId6" Type="http://schemas.openxmlformats.org/officeDocument/2006/relationships/hyperlink" Target="#KPI_Analysis!B5"/><Relationship Id="rId11" Type="http://schemas.openxmlformats.org/officeDocument/2006/relationships/image" Target="../media/image3.png"/><Relationship Id="rId5" Type="http://schemas.openxmlformats.org/officeDocument/2006/relationships/hyperlink" Target="#PY_Actual!A6"/><Relationship Id="rId15" Type="http://schemas.openxmlformats.org/officeDocument/2006/relationships/image" Target="../media/image5.png"/><Relationship Id="rId4" Type="http://schemas.openxmlformats.org/officeDocument/2006/relationships/hyperlink" Target="#CY_Target!A6"/><Relationship Id="rId9" Type="http://schemas.openxmlformats.org/officeDocument/2006/relationships/image" Target="../media/image2.png"/><Relationship Id="rId14" Type="http://schemas.openxmlformats.org/officeDocument/2006/relationships/image" Target="../media/image4.png"/><Relationship Id="rId18" Type="http://schemas.openxmlformats.org/officeDocument/2006/relationships/image" Target="../media/image9.png"/><Relationship Id="rId19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7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8" Type="http://schemas.openxmlformats.org/officeDocument/2006/relationships/image" Target="../media/image10.png"/><Relationship Id="rId9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CY_Actual_Cumulative!A6"/><Relationship Id="rId7" Type="http://schemas.openxmlformats.org/officeDocument/2006/relationships/image" Target="../media/image5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6" Type="http://schemas.openxmlformats.org/officeDocument/2006/relationships/image" Target="../media/image4.png"/><Relationship Id="rId4" Type="http://schemas.openxmlformats.org/officeDocument/2006/relationships/hyperlink" Target="#Metrics!A6"/><Relationship Id="rId9" Type="http://schemas.openxmlformats.org/officeDocument/2006/relationships/image" Target="../media/image8.png"/><Relationship Id="rId10" Type="http://schemas.openxmlformats.org/officeDocument/2006/relationships/image" Target="../media/image11.png"/><Relationship Id="rId11" Type="http://schemas.openxmlformats.org/officeDocument/2006/relationships/hyperlink" Target="https://masterproductivitykit.com/" TargetMode="Externa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7" Type="http://schemas.openxmlformats.org/officeDocument/2006/relationships/image" Target="../media/image5.png"/><Relationship Id="rId2" Type="http://schemas.openxmlformats.org/officeDocument/2006/relationships/hyperlink" Target="#Menu!A5"/><Relationship Id="rId1" Type="http://schemas.openxmlformats.org/officeDocument/2006/relationships/hyperlink" Target="#CY_Target_Cumulative!A6"/><Relationship Id="rId6" Type="http://schemas.openxmlformats.org/officeDocument/2006/relationships/image" Target="../media/image4.png"/><Relationship Id="rId4" Type="http://schemas.openxmlformats.org/officeDocument/2006/relationships/hyperlink" Target="#Metrics!A6"/><Relationship Id="rId9" Type="http://schemas.openxmlformats.org/officeDocument/2006/relationships/image" Target="../media/image8.png"/><Relationship Id="rId10" Type="http://schemas.openxmlformats.org/officeDocument/2006/relationships/image" Target="../media/image12.png"/><Relationship Id="rId11" Type="http://schemas.openxmlformats.org/officeDocument/2006/relationships/hyperlink" Target="https://masterproductivitykit.com/" TargetMode="Externa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7" Type="http://schemas.openxmlformats.org/officeDocument/2006/relationships/image" Target="../media/image5.png"/><Relationship Id="rId2" Type="http://schemas.openxmlformats.org/officeDocument/2006/relationships/hyperlink" Target="#Menu!A5"/><Relationship Id="rId1" Type="http://schemas.openxmlformats.org/officeDocument/2006/relationships/hyperlink" Target="#PY_Actual_Cumulative!A6"/><Relationship Id="rId6" Type="http://schemas.openxmlformats.org/officeDocument/2006/relationships/image" Target="../media/image4.png"/><Relationship Id="rId4" Type="http://schemas.openxmlformats.org/officeDocument/2006/relationships/hyperlink" Target="#Metrics!A6"/><Relationship Id="rId9" Type="http://schemas.openxmlformats.org/officeDocument/2006/relationships/image" Target="../media/image8.png"/><Relationship Id="rId10" Type="http://schemas.openxmlformats.org/officeDocument/2006/relationships/image" Target="../media/image13.png"/><Relationship Id="rId11" Type="http://schemas.openxmlformats.org/officeDocument/2006/relationships/hyperlink" Target="https://masterproductivitykit.com/" TargetMode="External"/></Relationships>
</file>

<file path=xl/drawings/_rels/drawing6.xml.rels><?xml version="1.0" encoding="UTF-8" standalone="yes"?>
<Relationships xmlns="http://schemas.openxmlformats.org/package/2006/relationships"><Relationship Id="rId7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8" Type="http://schemas.openxmlformats.org/officeDocument/2006/relationships/image" Target="../media/image14.png"/><Relationship Id="rId9" Type="http://schemas.openxmlformats.org/officeDocument/2006/relationships/hyperlink" Target="https://masterproductivitykit.com/" TargetMode="External"/></Relationships>
</file>

<file path=xl/drawings/_rels/drawing7.xml.rels><?xml version="1.0" encoding="UTF-8" standalone="yes"?>
<Relationships xmlns="http://schemas.openxmlformats.org/package/2006/relationships"><Relationship Id="rId7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8" Type="http://schemas.openxmlformats.org/officeDocument/2006/relationships/image" Target="../media/image15.png"/><Relationship Id="rId9" Type="http://schemas.openxmlformats.org/officeDocument/2006/relationships/hyperlink" Target="https://masterproductivitykit.com/" TargetMode="External"/></Relationships>
</file>

<file path=xl/drawings/_rels/drawing8.xml.rels><?xml version="1.0" encoding="UTF-8" standalone="yes"?>
<Relationships xmlns="http://schemas.openxmlformats.org/package/2006/relationships"><Relationship Id="rId7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8" Type="http://schemas.openxmlformats.org/officeDocument/2006/relationships/image" Target="../media/image16.png"/><Relationship Id="rId9" Type="http://schemas.openxmlformats.org/officeDocument/2006/relationships/hyperlink" Target="https://masterproductivitykit.com/" TargetMode="External"/></Relationships>
</file>

<file path=xl/drawings/_rels/drawing9.xml.rels><?xml version="1.0" encoding="UTF-8" standalone="yes"?>
<Relationships xmlns="http://schemas.openxmlformats.org/package/2006/relationships"><Relationship Id="rId7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8" Type="http://schemas.openxmlformats.org/officeDocument/2006/relationships/image" Target="../media/image17.png"/><Relationship Id="rId9" Type="http://schemas.openxmlformats.org/officeDocument/2006/relationships/hyperlink" Target="https://masterproductivitykit.com/" TargetMode="External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7" Type="http://schemas.openxmlformats.org/officeDocument/2006/relationships/image" Target="../media/image4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7.png"/><Relationship Id="rId10" Type="http://schemas.openxmlformats.org/officeDocument/2006/relationships/image" Target="../media/image6.png"/><Relationship Id="rId4" Type="http://schemas.openxmlformats.org/officeDocument/2006/relationships/hyperlink" Target="#Menu!A5"/><Relationship Id="rId11" Type="http://schemas.openxmlformats.org/officeDocument/2006/relationships/image" Target="../media/image18.png"/><Relationship Id="rId12" Type="http://schemas.openxmlformats.org/officeDocument/2006/relationships/hyperlink" Target="https://masterproductivitykit.com/" TargetMode="Externa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1549762</xdr:colOff>
      <xdr:row>8</xdr:row>
      <xdr:rowOff>196485</xdr:rowOff>
    </xdr:from>
    <xdr:to>
      <xdr:col>3</xdr:col>
      <xdr:colOff>1355137</xdr:colOff>
      <xdr:row>11</xdr:row>
      <xdr:rowOff>110760</xdr:rowOff>
    </xdr:to>
    <xdr:sp macro="" textlink="">
      <xdr:nvSpPr>
        <xdr:cNvPr id="6" name="Rectangle: Rounded Corners 5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6D50B09D-6952-40D8-AECA-9CCDF50B86E2}"/>
            </a:ext>
          </a:extLst>
        </xdr:cNvPr>
        <xdr:cNvSpPr/>
      </xdr:nvSpPr>
      <xdr:spPr>
        <a:xfrm>
          <a:off x="2045062" y="1577610"/>
          <a:ext cx="2520000" cy="495300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METRIC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SETTINGS</a:t>
          </a:r>
          <a:endParaRPr lang="tr-TR" sz="1100" b="1">
            <a:solidFill>
              <a:schemeClr val="lt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/>
  </xdr:twoCellAnchor>
  <xdr:twoCellAnchor editAs="oneCell">
    <xdr:from>
      <xdr:col>2</xdr:col>
      <xdr:colOff>0</xdr:colOff>
      <xdr:row>14</xdr:row>
      <xdr:rowOff>10110</xdr:rowOff>
    </xdr:from>
    <xdr:to>
      <xdr:col>2</xdr:col>
      <xdr:colOff>1800000</xdr:colOff>
      <xdr:row>16</xdr:row>
      <xdr:rowOff>124410</xdr:rowOff>
    </xdr:to>
    <xdr:sp macro="" textlink="">
      <xdr:nvSpPr>
        <xdr:cNvPr id="21" name="Rectangle: Rounded Corners 20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4B935BA9-2661-415D-B1EA-F8C45531D441}"/>
            </a:ext>
          </a:extLst>
        </xdr:cNvPr>
        <xdr:cNvSpPr/>
      </xdr:nvSpPr>
      <xdr:spPr>
        <a:xfrm>
          <a:off x="495300" y="2543760"/>
          <a:ext cx="1800000" cy="495300"/>
        </a:xfrm>
        <a:prstGeom prst="roundRect">
          <a:avLst/>
        </a:prstGeom>
        <a:solidFill>
          <a:srgbClr val="FFC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CURRENT YEAR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</a:t>
          </a:r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ACTUALS</a:t>
          </a:r>
        </a:p>
      </xdr:txBody>
    </xdr:sp>
    <xdr:clientData/>
  </xdr:twoCellAnchor>
  <xdr:twoCellAnchor editAs="oneCell">
    <xdr:from>
      <xdr:col>2</xdr:col>
      <xdr:colOff>1909762</xdr:colOff>
      <xdr:row>14</xdr:row>
      <xdr:rowOff>10110</xdr:rowOff>
    </xdr:from>
    <xdr:to>
      <xdr:col>3</xdr:col>
      <xdr:colOff>995137</xdr:colOff>
      <xdr:row>16</xdr:row>
      <xdr:rowOff>124410</xdr:rowOff>
    </xdr:to>
    <xdr:sp macro="" textlink="">
      <xdr:nvSpPr>
        <xdr:cNvPr id="23" name="Rectangle: Rounded Corners 22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D8DE2C12-2478-4E9A-8D0A-7134D6DCEDEB}"/>
            </a:ext>
          </a:extLst>
        </xdr:cNvPr>
        <xdr:cNvSpPr/>
      </xdr:nvSpPr>
      <xdr:spPr>
        <a:xfrm>
          <a:off x="2405062" y="2543760"/>
          <a:ext cx="1800000" cy="495300"/>
        </a:xfrm>
        <a:prstGeom prst="roundRect">
          <a:avLst/>
        </a:prstGeom>
        <a:solidFill>
          <a:srgbClr val="FFC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CURRENT YEAR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</a:t>
          </a:r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TARGETS</a:t>
          </a:r>
        </a:p>
      </xdr:txBody>
    </xdr:sp>
    <xdr:clientData/>
  </xdr:twoCellAnchor>
  <xdr:twoCellAnchor editAs="oneCell">
    <xdr:from>
      <xdr:col>3</xdr:col>
      <xdr:colOff>1104900</xdr:colOff>
      <xdr:row>14</xdr:row>
      <xdr:rowOff>10110</xdr:rowOff>
    </xdr:from>
    <xdr:to>
      <xdr:col>4</xdr:col>
      <xdr:colOff>190275</xdr:colOff>
      <xdr:row>16</xdr:row>
      <xdr:rowOff>124410</xdr:rowOff>
    </xdr:to>
    <xdr:sp macro="" textlink="">
      <xdr:nvSpPr>
        <xdr:cNvPr id="24" name="Rectangle: Rounded Corners 23">
          <a:hlinkClick xmlns:r="http://schemas.openxmlformats.org/officeDocument/2006/relationships" r:id="rId5" tooltip="Go To"/>
          <a:extLst>
            <a:ext uri="{FF2B5EF4-FFF2-40B4-BE49-F238E27FC236}">
              <a16:creationId xmlns:a16="http://schemas.microsoft.com/office/drawing/2014/main" id="{CD5EEAD1-FD1A-42A1-B82D-8C1C2371EECD}"/>
            </a:ext>
          </a:extLst>
        </xdr:cNvPr>
        <xdr:cNvSpPr/>
      </xdr:nvSpPr>
      <xdr:spPr>
        <a:xfrm>
          <a:off x="4314825" y="2543760"/>
          <a:ext cx="1800000" cy="495300"/>
        </a:xfrm>
        <a:prstGeom prst="roundRect">
          <a:avLst/>
        </a:prstGeom>
        <a:solidFill>
          <a:srgbClr val="FFC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PREVIOUS YEAR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</a:t>
          </a:r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ACTUALS</a:t>
          </a:r>
        </a:p>
      </xdr:txBody>
    </xdr:sp>
    <xdr:clientData/>
  </xdr:twoCellAnchor>
  <xdr:twoCellAnchor editAs="oneCell">
    <xdr:from>
      <xdr:col>5</xdr:col>
      <xdr:colOff>392700</xdr:colOff>
      <xdr:row>13</xdr:row>
      <xdr:rowOff>52260</xdr:rowOff>
    </xdr:from>
    <xdr:to>
      <xdr:col>5</xdr:col>
      <xdr:colOff>2192700</xdr:colOff>
      <xdr:row>17</xdr:row>
      <xdr:rowOff>10260</xdr:rowOff>
    </xdr:to>
    <xdr:grpSp>
      <xdr:nvGrpSpPr>
        <xdr:cNvPr id="15" name="Group 14">
          <a:hlinkClick xmlns:r="http://schemas.openxmlformats.org/officeDocument/2006/relationships" r:id="rId6" tooltip="Go To"/>
          <a:extLst>
            <a:ext uri="{FF2B5EF4-FFF2-40B4-BE49-F238E27FC236}">
              <a16:creationId xmlns:a16="http://schemas.microsoft.com/office/drawing/2014/main" id="{AF750F5E-640E-40D7-A166-CCD9EF7AD890}"/>
            </a:ext>
          </a:extLst>
        </xdr:cNvPr>
        <xdr:cNvGrpSpPr/>
      </xdr:nvGrpSpPr>
      <xdr:grpSpPr>
        <a:xfrm>
          <a:off x="7098300" y="2395410"/>
          <a:ext cx="1800000" cy="720000"/>
          <a:chOff x="7198950" y="2395410"/>
          <a:chExt cx="1800000" cy="720000"/>
        </a:xfrm>
      </xdr:grpSpPr>
      <xdr:sp macro="" textlink="">
        <xdr:nvSpPr>
          <xdr:cNvPr id="28" name="Rectangle: Rounded Corners 27">
            <a:hlinkClick xmlns:r="http://schemas.openxmlformats.org/officeDocument/2006/relationships" r:id="rId6" tooltip="Go To"/>
            <a:extLst>
              <a:ext uri="{FF2B5EF4-FFF2-40B4-BE49-F238E27FC236}">
                <a16:creationId xmlns:a16="http://schemas.microsoft.com/office/drawing/2014/main" id="{B2A7BBF2-D922-4FCD-B545-FF6A311C77E2}"/>
              </a:ext>
            </a:extLst>
          </xdr:cNvPr>
          <xdr:cNvSpPr/>
        </xdr:nvSpPr>
        <xdr:spPr>
          <a:xfrm>
            <a:off x="7198950" y="2395410"/>
            <a:ext cx="1800000" cy="72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>
            <a:outerShdw blurRad="44450" dist="27940" dir="5400000" algn="ctr">
              <a:srgbClr val="1F4E78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b"/>
          <a:lstStyle/>
          <a:p>
            <a:pPr marL="0" indent="0" algn="ctr"/>
            <a:r>
              <a:rPr lang="tr-TR" sz="1100" b="1">
                <a:solidFill>
                  <a:schemeClr val="lt1"/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  <a:latin typeface="Arial"/>
                <a:ea typeface="+mn-ea"/>
                <a:cs typeface="Arial"/>
              </a:rPr>
              <a:t>TRENDS &amp; CHARTS</a:t>
            </a:r>
          </a:p>
        </xdr:txBody>
      </xdr:sp>
      <xdr:pic>
        <xdr:nvPicPr>
          <xdr:cNvPr id="7" name="Picture 6">
            <a:hlinkClick xmlns:r="http://schemas.openxmlformats.org/officeDocument/2006/relationships" r:id="rId6" tooltip="Go To"/>
            <a:extLst>
              <a:ext uri="{FF2B5EF4-FFF2-40B4-BE49-F238E27FC236}">
                <a16:creationId xmlns:a16="http://schemas.microsoft.com/office/drawing/2014/main" id="{F857B4E1-11D0-4A62-8885-C5AC612C9EF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/>
          <a:stretch>
            <a:fillRect/>
          </a:stretch>
        </xdr:blipFill>
        <xdr:spPr>
          <a:xfrm>
            <a:off x="7954950" y="2540100"/>
            <a:ext cx="288000" cy="288000"/>
          </a:xfrm>
          <a:prstGeom prst="rect">
            <a:avLst/>
          </a:prstGeom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</xdr:pic>
    </xdr:grpSp>
    <xdr:clientData/>
  </xdr:twoCellAnchor>
  <xdr:twoCellAnchor editAs="oneCell">
    <xdr:from>
      <xdr:col>5</xdr:col>
      <xdr:colOff>392700</xdr:colOff>
      <xdr:row>8</xdr:row>
      <xdr:rowOff>48135</xdr:rowOff>
    </xdr:from>
    <xdr:to>
      <xdr:col>5</xdr:col>
      <xdr:colOff>2192700</xdr:colOff>
      <xdr:row>11</xdr:row>
      <xdr:rowOff>187110</xdr:rowOff>
    </xdr:to>
    <xdr:grpSp>
      <xdr:nvGrpSpPr>
        <xdr:cNvPr id="16" name="Group 15">
          <a:hlinkClick xmlns:r="http://schemas.openxmlformats.org/officeDocument/2006/relationships" r:id="rId8" tooltip="Go To"/>
          <a:extLst>
            <a:ext uri="{FF2B5EF4-FFF2-40B4-BE49-F238E27FC236}">
              <a16:creationId xmlns:a16="http://schemas.microsoft.com/office/drawing/2014/main" id="{A0B7C3A5-B52E-4278-BCDE-82AF67A282DB}"/>
            </a:ext>
          </a:extLst>
        </xdr:cNvPr>
        <xdr:cNvGrpSpPr/>
      </xdr:nvGrpSpPr>
      <xdr:grpSpPr>
        <a:xfrm>
          <a:off x="7098300" y="1429260"/>
          <a:ext cx="1800000" cy="720000"/>
          <a:chOff x="7198950" y="1429260"/>
          <a:chExt cx="1800000" cy="720000"/>
        </a:xfrm>
      </xdr:grpSpPr>
      <xdr:sp macro="" textlink="">
        <xdr:nvSpPr>
          <xdr:cNvPr id="29" name="Rectangle: Rounded Corners 28">
            <a:hlinkClick xmlns:r="http://schemas.openxmlformats.org/officeDocument/2006/relationships" r:id="rId8" tooltip="Go To"/>
            <a:extLst>
              <a:ext uri="{FF2B5EF4-FFF2-40B4-BE49-F238E27FC236}">
                <a16:creationId xmlns:a16="http://schemas.microsoft.com/office/drawing/2014/main" id="{D298AAFC-50FE-4072-B2E5-E563A231E6DC}"/>
              </a:ext>
            </a:extLst>
          </xdr:cNvPr>
          <xdr:cNvSpPr/>
        </xdr:nvSpPr>
        <xdr:spPr>
          <a:xfrm>
            <a:off x="7198950" y="1429260"/>
            <a:ext cx="1800000" cy="72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>
            <a:outerShdw blurRad="44450" dist="27940" dir="5400000" algn="ctr">
              <a:srgbClr val="1F4E78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b"/>
          <a:lstStyle/>
          <a:p>
            <a:pPr marL="0" indent="0" algn="ctr"/>
            <a:r>
              <a:rPr lang="tr-TR" sz="1100" b="1">
                <a:solidFill>
                  <a:schemeClr val="lt1"/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  <a:latin typeface="Arial"/>
                <a:ea typeface="+mn-ea"/>
                <a:cs typeface="Arial"/>
              </a:rPr>
              <a:t>MONTHLY</a:t>
            </a:r>
            <a:r>
              <a:rPr lang="tr-TR" sz="1100" b="1" baseline="0">
                <a:solidFill>
                  <a:schemeClr val="lt1"/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  <a:latin typeface="Arial"/>
                <a:ea typeface="+mn-ea"/>
                <a:cs typeface="Arial"/>
              </a:rPr>
              <a:t> DASHBOARD</a:t>
            </a:r>
            <a:endPara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endParaRPr>
          </a:p>
        </xdr:txBody>
      </xdr:sp>
      <xdr:pic>
        <xdr:nvPicPr>
          <xdr:cNvPr id="8" name="Picture 7">
            <a:hlinkClick xmlns:r="http://schemas.openxmlformats.org/officeDocument/2006/relationships" r:id="rId8" tooltip="Go To"/>
            <a:extLst>
              <a:ext uri="{FF2B5EF4-FFF2-40B4-BE49-F238E27FC236}">
                <a16:creationId xmlns:a16="http://schemas.microsoft.com/office/drawing/2014/main" id="{4EDA5D20-E3F3-4B50-A28D-C6A55AB1103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/>
          <a:stretch>
            <a:fillRect/>
          </a:stretch>
        </xdr:blipFill>
        <xdr:spPr>
          <a:xfrm>
            <a:off x="7954668" y="1530960"/>
            <a:ext cx="288564" cy="288000"/>
          </a:xfrm>
          <a:prstGeom prst="rect">
            <a:avLst/>
          </a:prstGeom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</xdr:pic>
    </xdr:grpSp>
    <xdr:clientData/>
  </xdr:twoCellAnchor>
  <xdr:twoCellAnchor editAs="oneCell">
    <xdr:from>
      <xdr:col>2</xdr:col>
      <xdr:colOff>2665762</xdr:colOff>
      <xdr:row>12</xdr:row>
      <xdr:rowOff>14558</xdr:rowOff>
    </xdr:from>
    <xdr:to>
      <xdr:col>3</xdr:col>
      <xdr:colOff>239137</xdr:colOff>
      <xdr:row>13</xdr:row>
      <xdr:rowOff>112058</xdr:rowOff>
    </xdr:to>
    <xdr:sp macro="" textlink="">
      <xdr:nvSpPr>
        <xdr:cNvPr id="9" name="Arrow: Down 8">
          <a:extLst>
            <a:ext uri="{FF2B5EF4-FFF2-40B4-BE49-F238E27FC236}">
              <a16:creationId xmlns:a16="http://schemas.microsoft.com/office/drawing/2014/main" id="{4B981BB0-FF83-7EC8-D17F-8838D9D9387A}"/>
            </a:ext>
          </a:extLst>
        </xdr:cNvPr>
        <xdr:cNvSpPr/>
      </xdr:nvSpPr>
      <xdr:spPr>
        <a:xfrm>
          <a:off x="3161062" y="2167208"/>
          <a:ext cx="288000" cy="288000"/>
        </a:xfrm>
        <a:prstGeom prst="downArrow">
          <a:avLst/>
        </a:prstGeom>
        <a:solidFill>
          <a:srgbClr val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t"/>
        <a:lstStyle/>
        <a:p>
          <a:pPr algn="l"/>
          <a:endParaRPr lang="tr-TR" sz="1100"/>
        </a:p>
      </xdr:txBody>
    </xdr:sp>
    <xdr:clientData/>
  </xdr:twoCellAnchor>
  <xdr:twoCellAnchor editAs="oneCell">
    <xdr:from>
      <xdr:col>4</xdr:col>
      <xdr:colOff>419100</xdr:colOff>
      <xdr:row>11</xdr:row>
      <xdr:rowOff>79058</xdr:rowOff>
    </xdr:from>
    <xdr:to>
      <xdr:col>5</xdr:col>
      <xdr:colOff>178050</xdr:colOff>
      <xdr:row>14</xdr:row>
      <xdr:rowOff>47558</xdr:rowOff>
    </xdr:to>
    <xdr:sp macro="" textlink="">
      <xdr:nvSpPr>
        <xdr:cNvPr id="17" name="Arrow: Right 16">
          <a:extLst>
            <a:ext uri="{FF2B5EF4-FFF2-40B4-BE49-F238E27FC236}">
              <a16:creationId xmlns:a16="http://schemas.microsoft.com/office/drawing/2014/main" id="{71E84FCB-8779-05E5-5C4E-6512C816BE04}"/>
            </a:ext>
          </a:extLst>
        </xdr:cNvPr>
        <xdr:cNvSpPr/>
      </xdr:nvSpPr>
      <xdr:spPr>
        <a:xfrm>
          <a:off x="6343650" y="2041208"/>
          <a:ext cx="540000" cy="540000"/>
        </a:xfrm>
        <a:prstGeom prst="rightArrow">
          <a:avLst/>
        </a:prstGeom>
        <a:solidFill>
          <a:srgbClr val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t"/>
        <a:lstStyle/>
        <a:p>
          <a:pPr algn="l"/>
          <a:endParaRPr lang="tr-TR" sz="1100"/>
        </a:p>
      </xdr:txBody>
    </xdr:sp>
    <xdr:clientData/>
  </xdr:twoCellAnchor>
  <xdr:twoCellAnchor editAs="oneCell">
    <xdr:from>
      <xdr:col>1</xdr:col>
      <xdr:colOff>99783</xdr:colOff>
      <xdr:row>1</xdr:row>
      <xdr:rowOff>60225</xdr:rowOff>
    </xdr:from>
    <xdr:to>
      <xdr:col>2</xdr:col>
      <xdr:colOff>284133</xdr:colOff>
      <xdr:row>2</xdr:row>
      <xdr:rowOff>244575</xdr:rowOff>
    </xdr:to>
    <xdr:pic>
      <xdr:nvPicPr>
        <xdr:cNvPr id="14" name="mainicon">
          <a:extLst>
            <a:ext uri="{FF2B5EF4-FFF2-40B4-BE49-F238E27FC236}">
              <a16:creationId xmlns:a16="http://schemas.microsoft.com/office/drawing/2014/main" id="{03D53272-64C2-492B-8874-5F06CEFE7F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433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5</xdr:col>
      <xdr:colOff>1190626</xdr:colOff>
      <xdr:row>1</xdr:row>
      <xdr:rowOff>104775</xdr:rowOff>
    </xdr:from>
    <xdr:ext cx="1014221" cy="291600"/>
    <xdr:pic>
      <xdr:nvPicPr>
        <xdr:cNvPr id="1029" name="mpkLogo">
          <a:hlinkClick xmlns:a="http://schemas.openxmlformats.org/drawingml/2006/main" xmlns:r="http://schemas.openxmlformats.org/officeDocument/2006/relationships" r:id="rId1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1009649</xdr:colOff>
      <xdr:row>1</xdr:row>
      <xdr:rowOff>51225</xdr:rowOff>
    </xdr:from>
    <xdr:to>
      <xdr:col>7</xdr:col>
      <xdr:colOff>2053649</xdr:colOff>
      <xdr:row>2</xdr:row>
      <xdr:rowOff>253575</xdr:rowOff>
    </xdr:to>
    <xdr:grpSp>
      <xdr:nvGrpSpPr>
        <xdr:cNvPr id="3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EB6BB411-0474-4663-A14B-1DF9FC52B8BC}"/>
            </a:ext>
          </a:extLst>
        </xdr:cNvPr>
        <xdr:cNvGrpSpPr/>
      </xdr:nvGrpSpPr>
      <xdr:grpSpPr>
        <a:xfrm>
          <a:off x="7286624" y="136950"/>
          <a:ext cx="1044000" cy="450000"/>
          <a:chOff x="6972831" y="127063"/>
          <a:chExt cx="1044000" cy="450000"/>
        </a:xfrm>
      </xdr:grpSpPr>
      <xdr:sp macro="" textlink="">
        <xdr:nvSpPr>
          <xdr:cNvPr id="10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64BDDBB9-35F7-0F92-23F5-892D61BEE614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2" name="Picture 11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8FF6F910-76BE-0720-D9B1-EDA74FFD71B5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99783</xdr:colOff>
      <xdr:row>1</xdr:row>
      <xdr:rowOff>60225</xdr:rowOff>
    </xdr:from>
    <xdr:to>
      <xdr:col>2</xdr:col>
      <xdr:colOff>84108</xdr:colOff>
      <xdr:row>2</xdr:row>
      <xdr:rowOff>244575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680FC63A-A995-4E21-80EF-64C2A4BCE2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433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7</xdr:col>
      <xdr:colOff>3810001</xdr:colOff>
      <xdr:row>1</xdr:row>
      <xdr:rowOff>104775</xdr:rowOff>
    </xdr:from>
    <xdr:ext cx="1014221" cy="291600"/>
    <xdr:pic>
      <xdr:nvPicPr>
        <xdr:cNvPr id="1012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371475</xdr:colOff>
      <xdr:row>1</xdr:row>
      <xdr:rowOff>51225</xdr:rowOff>
    </xdr:from>
    <xdr:to>
      <xdr:col>11</xdr:col>
      <xdr:colOff>215325</xdr:colOff>
      <xdr:row>2</xdr:row>
      <xdr:rowOff>253575</xdr:rowOff>
    </xdr:to>
    <xdr:grpSp>
      <xdr:nvGrpSpPr>
        <xdr:cNvPr id="7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D3355640-AF19-4599-BD32-5E113F603611}"/>
            </a:ext>
          </a:extLst>
        </xdr:cNvPr>
        <xdr:cNvGrpSpPr/>
      </xdr:nvGrpSpPr>
      <xdr:grpSpPr>
        <a:xfrm>
          <a:off x="7277100" y="136950"/>
          <a:ext cx="1044000" cy="450000"/>
          <a:chOff x="6972831" y="127063"/>
          <a:chExt cx="1044000" cy="450000"/>
        </a:xfrm>
      </xdr:grpSpPr>
      <xdr:sp macro="" textlink="">
        <xdr:nvSpPr>
          <xdr:cNvPr id="8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6E0149CC-4239-4512-A4CB-E2E51A84F81E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9" name="Picture 8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C20A2CC7-2829-417D-8905-486FBE30F80F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18</xdr:col>
      <xdr:colOff>0</xdr:colOff>
      <xdr:row>1</xdr:row>
      <xdr:rowOff>38100</xdr:rowOff>
    </xdr:from>
    <xdr:to>
      <xdr:col>21</xdr:col>
      <xdr:colOff>0</xdr:colOff>
      <xdr:row>2</xdr:row>
      <xdr:rowOff>285750</xdr:rowOff>
    </xdr:to>
    <xdr:sp macro="" textlink="">
      <xdr:nvSpPr>
        <xdr:cNvPr id="12" name="Rectangle: Rounded Corners 11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7C343D0E-DE6D-4706-9936-2430C771CA64}"/>
            </a:ext>
          </a:extLst>
        </xdr:cNvPr>
        <xdr:cNvSpPr/>
      </xdr:nvSpPr>
      <xdr:spPr>
        <a:xfrm>
          <a:off x="11953875" y="123825"/>
          <a:ext cx="1828800" cy="495300"/>
        </a:xfrm>
        <a:prstGeom prst="roundRect">
          <a:avLst/>
        </a:prstGeom>
        <a:solidFill>
          <a:srgbClr val="70AD47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CUMULATIVE TOTALS</a:t>
          </a:r>
        </a:p>
        <a:p>
          <a:pPr marL="0" indent="0" algn="ctr"/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(CY</a:t>
          </a:r>
          <a:r>
            <a:rPr lang="tr-TR" sz="1100" b="0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</a:t>
          </a:r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ACTUALS)</a:t>
          </a:r>
        </a:p>
      </xdr:txBody>
    </xdr:sp>
    <xdr:clientData/>
  </xdr:twoCellAnchor>
  <xdr:twoCellAnchor editAs="oneCell">
    <xdr:from>
      <xdr:col>4</xdr:col>
      <xdr:colOff>1</xdr:colOff>
      <xdr:row>1</xdr:row>
      <xdr:rowOff>114225</xdr:rowOff>
    </xdr:from>
    <xdr:to>
      <xdr:col>6</xdr:col>
      <xdr:colOff>1</xdr:colOff>
      <xdr:row>2</xdr:row>
      <xdr:rowOff>190575</xdr:rowOff>
    </xdr:to>
    <xdr:sp macro="" textlink="">
      <xdr:nvSpPr>
        <xdr:cNvPr id="2" name="Rectangle: Rounded Corners 1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7160A05B-B37E-47CC-B318-1F1196F08383}"/>
            </a:ext>
          </a:extLst>
        </xdr:cNvPr>
        <xdr:cNvSpPr/>
      </xdr:nvSpPr>
      <xdr:spPr>
        <a:xfrm>
          <a:off x="3790951" y="199950"/>
          <a:ext cx="1314450" cy="324000"/>
        </a:xfrm>
        <a:prstGeom prst="roundRect">
          <a:avLst/>
        </a:prstGeom>
        <a:solidFill>
          <a:srgbClr val="C00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bg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Add / Edit Metrics</a:t>
          </a:r>
          <a:endParaRPr lang="tr-TR" sz="1100" b="0">
            <a:solidFill>
              <a:schemeClr val="bg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1</xdr:col>
      <xdr:colOff>99783</xdr:colOff>
      <xdr:row>1</xdr:row>
      <xdr:rowOff>60225</xdr:rowOff>
    </xdr:from>
    <xdr:to>
      <xdr:col>2</xdr:col>
      <xdr:colOff>84108</xdr:colOff>
      <xdr:row>2</xdr:row>
      <xdr:rowOff>244575</xdr:rowOff>
    </xdr:to>
    <xdr:pic>
      <xdr:nvPicPr>
        <xdr:cNvPr id="6" name="mainicon">
          <a:extLst>
            <a:ext uri="{FF2B5EF4-FFF2-40B4-BE49-F238E27FC236}">
              <a16:creationId xmlns:a16="http://schemas.microsoft.com/office/drawing/2014/main" id="{344A0A08-1478-43A0-85F4-113D1F4108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433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180976</xdr:colOff>
      <xdr:row>1</xdr:row>
      <xdr:rowOff>104775</xdr:rowOff>
    </xdr:from>
    <xdr:ext cx="1014221" cy="291600"/>
    <xdr:pic>
      <xdr:nvPicPr>
        <xdr:cNvPr id="1012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0</xdr:colOff>
      <xdr:row>1</xdr:row>
      <xdr:rowOff>28575</xdr:rowOff>
    </xdr:from>
    <xdr:to>
      <xdr:col>21</xdr:col>
      <xdr:colOff>0</xdr:colOff>
      <xdr:row>2</xdr:row>
      <xdr:rowOff>276225</xdr:rowOff>
    </xdr:to>
    <xdr:sp macro="" textlink="">
      <xdr:nvSpPr>
        <xdr:cNvPr id="10" name="Rectangle: Rounded Corners 9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A253FFE8-77D8-40C7-9CF8-8C99837C0A81}"/>
            </a:ext>
          </a:extLst>
        </xdr:cNvPr>
        <xdr:cNvSpPr/>
      </xdr:nvSpPr>
      <xdr:spPr>
        <a:xfrm>
          <a:off x="11953875" y="114300"/>
          <a:ext cx="1828800" cy="495300"/>
        </a:xfrm>
        <a:prstGeom prst="roundRect">
          <a:avLst/>
        </a:prstGeom>
        <a:solidFill>
          <a:srgbClr val="70AD47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CUMULATIVE TOTALS</a:t>
          </a:r>
        </a:p>
        <a:p>
          <a:pPr marL="0" indent="0" algn="ctr"/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(CY TARGETS)</a:t>
          </a:r>
        </a:p>
      </xdr:txBody>
    </xdr:sp>
    <xdr:clientData/>
  </xdr:twoCellAnchor>
  <xdr:twoCellAnchor editAs="oneCell">
    <xdr:from>
      <xdr:col>9</xdr:col>
      <xdr:colOff>371474</xdr:colOff>
      <xdr:row>1</xdr:row>
      <xdr:rowOff>51225</xdr:rowOff>
    </xdr:from>
    <xdr:to>
      <xdr:col>11</xdr:col>
      <xdr:colOff>215324</xdr:colOff>
      <xdr:row>2</xdr:row>
      <xdr:rowOff>253575</xdr:rowOff>
    </xdr:to>
    <xdr:grpSp>
      <xdr:nvGrpSpPr>
        <xdr:cNvPr id="15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E5567910-4E76-4CC5-A74C-ADBFF2325111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16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960C4D96-EB87-BB56-DCBF-94192804A6E4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7" name="Picture 16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7F44E151-FE82-7EA8-98CE-2F85BA30CC37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4</xdr:col>
      <xdr:colOff>0</xdr:colOff>
      <xdr:row>1</xdr:row>
      <xdr:rowOff>114225</xdr:rowOff>
    </xdr:from>
    <xdr:to>
      <xdr:col>6</xdr:col>
      <xdr:colOff>0</xdr:colOff>
      <xdr:row>2</xdr:row>
      <xdr:rowOff>190575</xdr:rowOff>
    </xdr:to>
    <xdr:sp macro="" textlink="">
      <xdr:nvSpPr>
        <xdr:cNvPr id="18" name="Rectangle: Rounded Corners 17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5F97E310-15BD-42AE-A959-99D925965192}"/>
            </a:ext>
          </a:extLst>
        </xdr:cNvPr>
        <xdr:cNvSpPr/>
      </xdr:nvSpPr>
      <xdr:spPr>
        <a:xfrm>
          <a:off x="3790950" y="199950"/>
          <a:ext cx="1314450" cy="324000"/>
        </a:xfrm>
        <a:prstGeom prst="roundRect">
          <a:avLst/>
        </a:prstGeom>
        <a:solidFill>
          <a:srgbClr val="C00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bg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Add / Edit Metrics</a:t>
          </a:r>
          <a:endParaRPr lang="tr-TR" sz="1100" b="0">
            <a:solidFill>
              <a:schemeClr val="bg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1</xdr:col>
      <xdr:colOff>99783</xdr:colOff>
      <xdr:row>1</xdr:row>
      <xdr:rowOff>60225</xdr:rowOff>
    </xdr:from>
    <xdr:to>
      <xdr:col>2</xdr:col>
      <xdr:colOff>84108</xdr:colOff>
      <xdr:row>2</xdr:row>
      <xdr:rowOff>244575</xdr:rowOff>
    </xdr:to>
    <xdr:pic>
      <xdr:nvPicPr>
        <xdr:cNvPr id="4" name="mainicon">
          <a:extLst>
            <a:ext uri="{FF2B5EF4-FFF2-40B4-BE49-F238E27FC236}">
              <a16:creationId xmlns:a16="http://schemas.microsoft.com/office/drawing/2014/main" id="{701F153E-E1AE-4D99-B5B7-44608BDB4A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433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180976</xdr:colOff>
      <xdr:row>1</xdr:row>
      <xdr:rowOff>104775</xdr:rowOff>
    </xdr:from>
    <xdr:ext cx="1014221" cy="291600"/>
    <xdr:pic>
      <xdr:nvPicPr>
        <xdr:cNvPr id="1018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0</xdr:colOff>
      <xdr:row>1</xdr:row>
      <xdr:rowOff>38100</xdr:rowOff>
    </xdr:from>
    <xdr:to>
      <xdr:col>21</xdr:col>
      <xdr:colOff>0</xdr:colOff>
      <xdr:row>2</xdr:row>
      <xdr:rowOff>285750</xdr:rowOff>
    </xdr:to>
    <xdr:sp macro="" textlink="">
      <xdr:nvSpPr>
        <xdr:cNvPr id="8" name="Rectangle: Rounded Corners 7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0810C705-0287-4024-9BD1-CF1F19679BA1}"/>
            </a:ext>
          </a:extLst>
        </xdr:cNvPr>
        <xdr:cNvSpPr/>
      </xdr:nvSpPr>
      <xdr:spPr>
        <a:xfrm>
          <a:off x="11953875" y="123825"/>
          <a:ext cx="1828800" cy="495300"/>
        </a:xfrm>
        <a:prstGeom prst="roundRect">
          <a:avLst/>
        </a:prstGeom>
        <a:solidFill>
          <a:srgbClr val="70AD47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CUMULATIVE TOTALS</a:t>
          </a:r>
        </a:p>
        <a:p>
          <a:pPr marL="0" indent="0" algn="ctr"/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(PY</a:t>
          </a:r>
          <a:r>
            <a:rPr lang="tr-TR" sz="1100" b="0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</a:t>
          </a:r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ACTUALS)</a:t>
          </a:r>
        </a:p>
      </xdr:txBody>
    </xdr:sp>
    <xdr:clientData/>
  </xdr:twoCellAnchor>
  <xdr:twoCellAnchor editAs="oneCell">
    <xdr:from>
      <xdr:col>9</xdr:col>
      <xdr:colOff>371474</xdr:colOff>
      <xdr:row>1</xdr:row>
      <xdr:rowOff>51225</xdr:rowOff>
    </xdr:from>
    <xdr:to>
      <xdr:col>11</xdr:col>
      <xdr:colOff>215324</xdr:colOff>
      <xdr:row>2</xdr:row>
      <xdr:rowOff>253575</xdr:rowOff>
    </xdr:to>
    <xdr:grpSp>
      <xdr:nvGrpSpPr>
        <xdr:cNvPr id="12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683CEB81-F186-47E9-9BDD-358CB8B581B6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16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6C5BE395-CAA6-E005-6723-4B4522C7EC68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7" name="Picture 16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E3764077-9730-C188-78B5-9FD8466E2238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4</xdr:col>
      <xdr:colOff>0</xdr:colOff>
      <xdr:row>1</xdr:row>
      <xdr:rowOff>114225</xdr:rowOff>
    </xdr:from>
    <xdr:to>
      <xdr:col>6</xdr:col>
      <xdr:colOff>0</xdr:colOff>
      <xdr:row>2</xdr:row>
      <xdr:rowOff>190575</xdr:rowOff>
    </xdr:to>
    <xdr:sp macro="" textlink="">
      <xdr:nvSpPr>
        <xdr:cNvPr id="18" name="Rectangle: Rounded Corners 17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FC5037E8-AB99-416F-860D-59A662ACF66F}"/>
            </a:ext>
          </a:extLst>
        </xdr:cNvPr>
        <xdr:cNvSpPr/>
      </xdr:nvSpPr>
      <xdr:spPr>
        <a:xfrm>
          <a:off x="3790950" y="199950"/>
          <a:ext cx="1314450" cy="324000"/>
        </a:xfrm>
        <a:prstGeom prst="roundRect">
          <a:avLst/>
        </a:prstGeom>
        <a:solidFill>
          <a:srgbClr val="C00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bg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Add / Edit Metrics</a:t>
          </a:r>
          <a:endParaRPr lang="tr-TR" sz="1100" b="0">
            <a:solidFill>
              <a:schemeClr val="bg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1</xdr:col>
      <xdr:colOff>99783</xdr:colOff>
      <xdr:row>1</xdr:row>
      <xdr:rowOff>60225</xdr:rowOff>
    </xdr:from>
    <xdr:to>
      <xdr:col>2</xdr:col>
      <xdr:colOff>84108</xdr:colOff>
      <xdr:row>2</xdr:row>
      <xdr:rowOff>244575</xdr:rowOff>
    </xdr:to>
    <xdr:pic>
      <xdr:nvPicPr>
        <xdr:cNvPr id="4" name="mainicon">
          <a:extLst>
            <a:ext uri="{FF2B5EF4-FFF2-40B4-BE49-F238E27FC236}">
              <a16:creationId xmlns:a16="http://schemas.microsoft.com/office/drawing/2014/main" id="{FF446790-4EF1-49FE-93B9-81EE33EEEE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433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180976</xdr:colOff>
      <xdr:row>1</xdr:row>
      <xdr:rowOff>104775</xdr:rowOff>
    </xdr:from>
    <xdr:ext cx="1014221" cy="291600"/>
    <xdr:pic>
      <xdr:nvPicPr>
        <xdr:cNvPr id="1018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371474</xdr:colOff>
      <xdr:row>1</xdr:row>
      <xdr:rowOff>51225</xdr:rowOff>
    </xdr:from>
    <xdr:to>
      <xdr:col>11</xdr:col>
      <xdr:colOff>215324</xdr:colOff>
      <xdr:row>2</xdr:row>
      <xdr:rowOff>253575</xdr:rowOff>
    </xdr:to>
    <xdr:grpSp>
      <xdr:nvGrpSpPr>
        <xdr:cNvPr id="3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01994D6F-9E3E-4913-B41E-9EC6740F49B3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6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A017FB7C-D47E-8CC6-EC74-2A4A6807F457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0F85C7ED-D8F8-DB77-F979-52CFAB8FA9E7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99783</xdr:colOff>
      <xdr:row>1</xdr:row>
      <xdr:rowOff>60225</xdr:rowOff>
    </xdr:from>
    <xdr:to>
      <xdr:col>2</xdr:col>
      <xdr:colOff>84108</xdr:colOff>
      <xdr:row>2</xdr:row>
      <xdr:rowOff>244575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02B9F14B-8348-4316-96A4-A28811CDC8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433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180976</xdr:colOff>
      <xdr:row>1</xdr:row>
      <xdr:rowOff>104775</xdr:rowOff>
    </xdr:from>
    <xdr:ext cx="1014221" cy="291600"/>
    <xdr:pic>
      <xdr:nvPicPr>
        <xdr:cNvPr id="1010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371474</xdr:colOff>
      <xdr:row>1</xdr:row>
      <xdr:rowOff>51225</xdr:rowOff>
    </xdr:from>
    <xdr:to>
      <xdr:col>11</xdr:col>
      <xdr:colOff>215324</xdr:colOff>
      <xdr:row>2</xdr:row>
      <xdr:rowOff>253575</xdr:rowOff>
    </xdr:to>
    <xdr:grpSp>
      <xdr:nvGrpSpPr>
        <xdr:cNvPr id="3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267D88B5-F225-4A8C-86E6-1C5051F01901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6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9778406B-C2D8-B776-C209-089AF7DBD3A9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1BC1417D-AB44-FED7-12DD-4EC56210E619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99783</xdr:colOff>
      <xdr:row>1</xdr:row>
      <xdr:rowOff>60225</xdr:rowOff>
    </xdr:from>
    <xdr:to>
      <xdr:col>2</xdr:col>
      <xdr:colOff>84108</xdr:colOff>
      <xdr:row>2</xdr:row>
      <xdr:rowOff>244575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5274F325-F266-42B0-B07D-2E3D28D966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433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180976</xdr:colOff>
      <xdr:row>1</xdr:row>
      <xdr:rowOff>104775</xdr:rowOff>
    </xdr:from>
    <xdr:ext cx="1014221" cy="291600"/>
    <xdr:pic>
      <xdr:nvPicPr>
        <xdr:cNvPr id="1010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371474</xdr:colOff>
      <xdr:row>1</xdr:row>
      <xdr:rowOff>51225</xdr:rowOff>
    </xdr:from>
    <xdr:to>
      <xdr:col>11</xdr:col>
      <xdr:colOff>215324</xdr:colOff>
      <xdr:row>2</xdr:row>
      <xdr:rowOff>253575</xdr:rowOff>
    </xdr:to>
    <xdr:grpSp>
      <xdr:nvGrpSpPr>
        <xdr:cNvPr id="3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232A2E50-830F-4893-B2F4-A1DED81FC39F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6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8DD34C7F-8991-4351-4D86-6E01D2144E34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8729773C-3232-4DDC-9113-AD4CC11CF9E2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99783</xdr:colOff>
      <xdr:row>1</xdr:row>
      <xdr:rowOff>60225</xdr:rowOff>
    </xdr:from>
    <xdr:to>
      <xdr:col>2</xdr:col>
      <xdr:colOff>84108</xdr:colOff>
      <xdr:row>2</xdr:row>
      <xdr:rowOff>244575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B06845DA-75C3-48CD-9572-4CD1689EA1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433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180976</xdr:colOff>
      <xdr:row>1</xdr:row>
      <xdr:rowOff>104775</xdr:rowOff>
    </xdr:from>
    <xdr:ext cx="1014221" cy="291600"/>
    <xdr:pic>
      <xdr:nvPicPr>
        <xdr:cNvPr id="1010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200660</xdr:colOff>
      <xdr:row>3</xdr:row>
      <xdr:rowOff>178906</xdr:rowOff>
    </xdr:from>
    <xdr:to>
      <xdr:col>3</xdr:col>
      <xdr:colOff>553022</xdr:colOff>
      <xdr:row>5</xdr:row>
      <xdr:rowOff>31266</xdr:rowOff>
    </xdr:to>
    <xdr:sp macro="" textlink="">
      <xdr:nvSpPr>
        <xdr:cNvPr id="2" name="Left Arrow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3079327" y="813906"/>
          <a:ext cx="352362" cy="266168"/>
        </a:xfrm>
        <a:prstGeom prst="leftArrow">
          <a:avLst/>
        </a:prstGeom>
        <a:solidFill>
          <a:srgbClr val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oneCellAnchor>
    <xdr:from>
      <xdr:col>3</xdr:col>
      <xdr:colOff>624162</xdr:colOff>
      <xdr:row>4</xdr:row>
      <xdr:rowOff>38038</xdr:rowOff>
    </xdr:from>
    <xdr:ext cx="830420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B5453475-0641-4A06-B9FE-1DF9AD46861E}"/>
            </a:ext>
          </a:extLst>
        </xdr:cNvPr>
        <xdr:cNvSpPr txBox="1"/>
      </xdr:nvSpPr>
      <xdr:spPr>
        <a:xfrm>
          <a:off x="2700612" y="723838"/>
          <a:ext cx="830420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lIns="0" tIns="0" rIns="0" bIns="0" rtlCol="0" anchor="t">
          <a:spAutoFit/>
        </a:bodyPr>
        <a:lstStyle/>
        <a:p>
          <a:r>
            <a:rPr lang="tr-TR" sz="1100" i="1">
              <a:solidFill>
                <a:schemeClr val="tx1">
                  <a:lumMod val="65000"/>
                  <a:lumOff val="35000"/>
                </a:schemeClr>
              </a:solidFill>
            </a:rPr>
            <a:t>Choose</a:t>
          </a:r>
          <a:r>
            <a:rPr lang="tr-TR" sz="1100" i="1" baseline="0">
              <a:solidFill>
                <a:schemeClr val="tx1">
                  <a:lumMod val="65000"/>
                  <a:lumOff val="35000"/>
                </a:schemeClr>
              </a:solidFill>
            </a:rPr>
            <a:t> Month</a:t>
          </a:r>
          <a:endParaRPr lang="tr-TR" sz="1100" i="1">
            <a:solidFill>
              <a:schemeClr val="tx1">
                <a:lumMod val="65000"/>
                <a:lumOff val="35000"/>
              </a:schemeClr>
            </a:solidFill>
          </a:endParaRPr>
        </a:p>
      </xdr:txBody>
    </xdr:sp>
    <xdr:clientData fPrintsWithSheet="0"/>
  </xdr:oneCellAnchor>
  <xdr:twoCellAnchor editAs="oneCell">
    <xdr:from>
      <xdr:col>9</xdr:col>
      <xdr:colOff>571499</xdr:colOff>
      <xdr:row>1</xdr:row>
      <xdr:rowOff>51225</xdr:rowOff>
    </xdr:from>
    <xdr:to>
      <xdr:col>12</xdr:col>
      <xdr:colOff>139124</xdr:colOff>
      <xdr:row>2</xdr:row>
      <xdr:rowOff>253575</xdr:rowOff>
    </xdr:to>
    <xdr:grpSp>
      <xdr:nvGrpSpPr>
        <xdr:cNvPr id="4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82DBC531-54DA-4739-AEC1-6B93AEBA2225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5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BC3D2DD8-7494-5E7B-DAF5-B0057AA2ED2F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9" name="Picture 8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06A8B335-83BA-EC1F-7965-E8884C9B5EDD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99783</xdr:colOff>
      <xdr:row>1</xdr:row>
      <xdr:rowOff>60225</xdr:rowOff>
    </xdr:from>
    <xdr:to>
      <xdr:col>2</xdr:col>
      <xdr:colOff>84108</xdr:colOff>
      <xdr:row>2</xdr:row>
      <xdr:rowOff>244575</xdr:rowOff>
    </xdr:to>
    <xdr:pic>
      <xdr:nvPicPr>
        <xdr:cNvPr id="10" name="mainicon">
          <a:extLst>
            <a:ext uri="{FF2B5EF4-FFF2-40B4-BE49-F238E27FC236}">
              <a16:creationId xmlns:a16="http://schemas.microsoft.com/office/drawing/2014/main" id="{B39BD282-E365-45B0-8E92-9C503C0088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433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495301</xdr:colOff>
      <xdr:row>1</xdr:row>
      <xdr:rowOff>104775</xdr:rowOff>
    </xdr:from>
    <xdr:ext cx="1014221" cy="291600"/>
    <xdr:pic>
      <xdr:nvPicPr>
        <xdr:cNvPr id="1010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17</xdr:row>
      <xdr:rowOff>0</xdr:rowOff>
    </xdr:from>
    <xdr:to>
      <xdr:col>11</xdr:col>
      <xdr:colOff>781049</xdr:colOff>
      <xdr:row>32</xdr:row>
      <xdr:rowOff>190499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12</xdr:col>
      <xdr:colOff>161924</xdr:colOff>
      <xdr:row>17</xdr:row>
      <xdr:rowOff>0</xdr:rowOff>
    </xdr:from>
    <xdr:to>
      <xdr:col>15</xdr:col>
      <xdr:colOff>0</xdr:colOff>
      <xdr:row>33</xdr:row>
      <xdr:rowOff>1</xdr:rowOff>
    </xdr:to>
    <xdr:graphicFrame macro="">
      <xdr:nvGraphicFramePr>
        <xdr:cNvPr id="26" name="Chart 25">
          <a:extLst>
            <a:ext uri="{FF2B5EF4-FFF2-40B4-BE49-F238E27FC236}">
              <a16:creationId xmlns:a16="http://schemas.microsoft.com/office/drawing/2014/main" id="{5F3800B6-CDEF-4D95-A765-6DE46FFF77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16</xdr:col>
      <xdr:colOff>0</xdr:colOff>
      <xdr:row>4</xdr:row>
      <xdr:rowOff>7532</xdr:rowOff>
    </xdr:from>
    <xdr:to>
      <xdr:col>17</xdr:col>
      <xdr:colOff>9462</xdr:colOff>
      <xdr:row>4</xdr:row>
      <xdr:rowOff>259532</xdr:rowOff>
    </xdr:to>
    <xdr:sp macro="" textlink="">
      <xdr:nvSpPr>
        <xdr:cNvPr id="5" name="Left Arrow 1">
          <a:extLst>
            <a:ext uri="{FF2B5EF4-FFF2-40B4-BE49-F238E27FC236}">
              <a16:creationId xmlns:a16="http://schemas.microsoft.com/office/drawing/2014/main" id="{5C5B642B-0CF1-4C9B-88CE-C70175366825}"/>
            </a:ext>
          </a:extLst>
        </xdr:cNvPr>
        <xdr:cNvSpPr/>
      </xdr:nvSpPr>
      <xdr:spPr>
        <a:xfrm>
          <a:off x="11944350" y="769532"/>
          <a:ext cx="352362" cy="252000"/>
        </a:xfrm>
        <a:prstGeom prst="leftArrow">
          <a:avLst/>
        </a:prstGeom>
        <a:solidFill>
          <a:srgbClr val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17</xdr:col>
      <xdr:colOff>57150</xdr:colOff>
      <xdr:row>4</xdr:row>
      <xdr:rowOff>49632</xdr:rowOff>
    </xdr:from>
    <xdr:to>
      <xdr:col>18</xdr:col>
      <xdr:colOff>17072</xdr:colOff>
      <xdr:row>4</xdr:row>
      <xdr:rowOff>221859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745B3C6-9223-4101-94F4-B236C9C5991F}"/>
            </a:ext>
          </a:extLst>
        </xdr:cNvPr>
        <xdr:cNvSpPr txBox="1"/>
      </xdr:nvSpPr>
      <xdr:spPr>
        <a:xfrm>
          <a:off x="12344400" y="811632"/>
          <a:ext cx="550472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lIns="0" tIns="0" rIns="0" bIns="0" rtlCol="0" anchor="t">
          <a:noAutofit/>
        </a:bodyPr>
        <a:lstStyle/>
        <a:p>
          <a:r>
            <a:rPr lang="tr-TR" sz="1100" i="1">
              <a:solidFill>
                <a:schemeClr val="tx1">
                  <a:lumMod val="65000"/>
                  <a:lumOff val="35000"/>
                </a:schemeClr>
              </a:solidFill>
            </a:rPr>
            <a:t>Select</a:t>
          </a:r>
          <a:r>
            <a:rPr lang="tr-TR" sz="1100" i="1" baseline="0">
              <a:solidFill>
                <a:schemeClr val="tx1">
                  <a:lumMod val="65000"/>
                  <a:lumOff val="35000"/>
                </a:schemeClr>
              </a:solidFill>
            </a:rPr>
            <a:t> KPI</a:t>
          </a:r>
          <a:endParaRPr lang="tr-TR" sz="1100" i="1">
            <a:solidFill>
              <a:schemeClr val="tx1">
                <a:lumMod val="65000"/>
                <a:lumOff val="35000"/>
              </a:schemeClr>
            </a:solidFill>
          </a:endParaRPr>
        </a:p>
      </xdr:txBody>
    </xdr:sp>
    <xdr:clientData fPrintsWithSheet="0"/>
  </xdr:twoCellAnchor>
  <xdr:twoCellAnchor editAs="oneCell">
    <xdr:from>
      <xdr:col>9</xdr:col>
      <xdr:colOff>266699</xdr:colOff>
      <xdr:row>1</xdr:row>
      <xdr:rowOff>51225</xdr:rowOff>
    </xdr:from>
    <xdr:to>
      <xdr:col>10</xdr:col>
      <xdr:colOff>529649</xdr:colOff>
      <xdr:row>2</xdr:row>
      <xdr:rowOff>253575</xdr:rowOff>
    </xdr:to>
    <xdr:grpSp>
      <xdr:nvGrpSpPr>
        <xdr:cNvPr id="4" name="backtomenu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D5E8E05A-ACCE-469C-A48D-48EC611D6E5E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7" name="Rounded Rectangle 2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15E65267-6DEA-0CA8-93E0-4596C97D6E1E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8" name="Picture 7" descr="http://swiss-delicious.com/images/1024/icons/back.png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8E99BB32-B7E4-EE30-A2F6-375A597198B5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99783</xdr:colOff>
      <xdr:row>1</xdr:row>
      <xdr:rowOff>60225</xdr:rowOff>
    </xdr:from>
    <xdr:to>
      <xdr:col>1</xdr:col>
      <xdr:colOff>531783</xdr:colOff>
      <xdr:row>2</xdr:row>
      <xdr:rowOff>244575</xdr:rowOff>
    </xdr:to>
    <xdr:pic>
      <xdr:nvPicPr>
        <xdr:cNvPr id="10" name="mainicon">
          <a:extLst>
            <a:ext uri="{FF2B5EF4-FFF2-40B4-BE49-F238E27FC236}">
              <a16:creationId xmlns:a16="http://schemas.microsoft.com/office/drawing/2014/main" id="{E56CDB8E-2DD4-4CFA-80F0-B25EF44ABF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433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12</xdr:col>
      <xdr:colOff>733426</xdr:colOff>
      <xdr:row>1</xdr:row>
      <xdr:rowOff>104775</xdr:rowOff>
    </xdr:from>
    <xdr:ext cx="1014221" cy="291600"/>
    <xdr:pic>
      <xdr:nvPicPr>
        <xdr:cNvPr id="1026" name="mpkLogo">
          <a:hlinkClick xmlns:a="http://schemas.openxmlformats.org/drawingml/2006/main" xmlns:r="http://schemas.openxmlformats.org/officeDocument/2006/relationships" r:id="rId12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1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0.22762</cdr:x>
      <cdr:y>0.47091</cdr:y>
    </cdr:from>
    <cdr:to>
      <cdr:x>0.79258</cdr:x>
      <cdr:y>0.6624</cdr:y>
    </cdr:to>
    <cdr:sp macro="" textlink="Calc!$L$23">
      <cdr:nvSpPr>
        <cdr:cNvPr id="2" name="Rectangle 1">
          <a:extLst xmlns:a="http://schemas.openxmlformats.org/drawingml/2006/main">
            <a:ext uri="{FF2B5EF4-FFF2-40B4-BE49-F238E27FC236}">
              <a16:creationId xmlns:a16="http://schemas.microsoft.com/office/drawing/2014/main" id="{27998D58-DDA4-4DE0-9B7A-D9127B997CD4}"/>
            </a:ext>
          </a:extLst>
        </cdr:cNvPr>
        <cdr:cNvSpPr/>
      </cdr:nvSpPr>
      <cdr:spPr>
        <a:xfrm xmlns:a="http://schemas.openxmlformats.org/drawingml/2006/main">
          <a:off x="496490" y="1368051"/>
          <a:ext cx="1232305" cy="55630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anchor="ctr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1pPr>
          <a:lvl2pPr marL="4572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2pPr>
          <a:lvl3pPr marL="9144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3pPr>
          <a:lvl4pPr marL="13716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4pPr>
          <a:lvl5pPr marL="18288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5pPr>
          <a:lvl6pPr marL="22860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6pPr>
          <a:lvl7pPr marL="27432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7pPr>
          <a:lvl8pPr marL="32004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8pPr>
          <a:lvl9pPr marL="36576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9pPr>
        </a:lstStyle>
        <a:p xmlns:a="http://schemas.openxmlformats.org/drawingml/2006/main">
          <a:pPr marL="0" indent="0" algn="ctr"/>
          <a:fld id="{F4E8F1F9-130B-4083-96E1-738C870A1D92}" type="TxLink">
            <a:rPr lang="en-US" sz="1800" b="0" i="0" u="none" strike="noStrike">
              <a:solidFill>
                <a:schemeClr val="bg2">
                  <a:lumMod val="50000"/>
                </a:schemeClr>
              </a:solidFill>
              <a:latin typeface="Arial"/>
              <a:ea typeface="+mn-ea"/>
              <a:cs typeface="Arial"/>
            </a:rPr>
            <a:pPr marL="0" indent="0" algn="ctr"/>
            <a:t>86,6%</a:t>
          </a:fld>
          <a:endParaRPr lang="tr-TR" sz="1800" b="0" i="0" u="none" strike="noStrike">
            <a:solidFill>
              <a:schemeClr val="bg2">
                <a:lumMod val="50000"/>
              </a:schemeClr>
            </a:solidFill>
            <a:latin typeface="Arial"/>
            <a:ea typeface="+mn-ea"/>
            <a:cs typeface="Arial"/>
          </a:endParaRP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2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224D01E4-782C-4602-A192-599D5055260E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3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1459C328-1E39-E89C-DB97-D9E295051CDB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4" name="Picture 3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8AC70751-0914-819E-912B-6CC73AABE5CB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D8E21-4FA7-4D5E-9341-22BA3E64F774}">
  <sheetPr>
    <pageSetUpPr autoPageBreaks="0" fitToPage="1"/>
  </sheetPr>
  <dimension ref="A1:H29"/>
  <sheetViews>
    <sheetView showGridLines="0" showRowColHeaders="0" tabSelected="1" zoomScaleNormal="100" zoomScaleSheetLayoutView="85" workbookViewId="0">
      <pane ySplit="4" topLeftCell="A5" activePane="bottomLeft" state="frozen"/>
      <selection activeCell="N8" sqref="N8"/>
      <selection pane="bottomLeft" activeCell="A5" sqref="A5"/>
    </sheetView>
  </sheetViews>
  <sheetFormatPr defaultColWidth="8.85546875" defaultRowHeight="15" x14ac:dyDescent="0.25"/>
  <cols>
    <col min="1" max="2" width="3.7109375" style="83" customWidth="1"/>
    <col min="3" max="4" width="40.7109375" style="83" customWidth="1"/>
    <col min="5" max="5" width="11.7109375" style="83" customWidth="1"/>
    <col min="6" max="6" width="38.28515625" style="83" customWidth="1"/>
    <col min="7" max="7" width="3.7109375" style="83" customWidth="1"/>
    <col min="8" max="8" width="1.7109375" style="83" customWidth="1"/>
    <col min="9" max="16384" width="8.85546875" style="83"/>
  </cols>
  <sheetData>
    <row r="1" spans="1:8" s="70" customFormat="1" ht="6.75" customHeight="1" x14ac:dyDescent="0.25">
      <c r="B1" s="71"/>
      <c r="E1" s="72"/>
      <c r="F1" s="72"/>
    </row>
    <row r="2" spans="1:8" s="100" customFormat="1" ht="20.100000000000001" customHeight="1" x14ac:dyDescent="0.25">
      <c r="B2" s="74"/>
      <c r="C2" s="129" t="s">
        <v>97</v>
      </c>
      <c r="D2" s="75"/>
      <c r="E2" s="101"/>
      <c r="F2" s="101"/>
      <c r="G2" s="101"/>
      <c r="H2" s="102"/>
    </row>
    <row r="3" spans="1:8" s="107" customFormat="1" ht="24" customHeight="1" x14ac:dyDescent="0.25">
      <c r="B3" s="78"/>
      <c r="C3" s="130" t="s">
        <v>62</v>
      </c>
      <c r="D3" s="79"/>
      <c r="E3" s="80"/>
      <c r="F3" s="80"/>
      <c r="G3" s="80"/>
      <c r="H3" s="81"/>
    </row>
    <row r="4" spans="1:8" ht="4.9000000000000004" customHeight="1" x14ac:dyDescent="0.25">
      <c r="A4" s="82"/>
      <c r="B4" s="82"/>
      <c r="C4" s="82"/>
      <c r="D4" s="82"/>
      <c r="E4" s="82"/>
      <c r="F4" s="82"/>
      <c r="G4" s="82"/>
      <c r="H4" s="82"/>
    </row>
    <row r="5" spans="1:8" ht="4.9000000000000004" customHeight="1" x14ac:dyDescent="0.25">
      <c r="A5" s="82"/>
      <c r="B5" s="82"/>
      <c r="C5" s="82"/>
      <c r="D5" s="82"/>
      <c r="E5" s="82"/>
      <c r="F5" s="82"/>
      <c r="G5" s="82"/>
      <c r="H5" s="82"/>
    </row>
    <row r="6" spans="1:8" x14ac:dyDescent="0.25">
      <c r="A6" s="82"/>
      <c r="B6" s="110"/>
      <c r="C6" s="111"/>
      <c r="D6" s="111"/>
      <c r="E6" s="111"/>
      <c r="F6" s="111"/>
      <c r="G6" s="112"/>
      <c r="H6" s="82"/>
    </row>
    <row r="7" spans="1:8" ht="19.5" thickBot="1" x14ac:dyDescent="0.35">
      <c r="B7" s="113"/>
      <c r="C7" s="97" t="s">
        <v>72</v>
      </c>
      <c r="D7" s="97"/>
      <c r="E7" s="114"/>
      <c r="F7" s="97" t="s">
        <v>73</v>
      </c>
      <c r="G7" s="115"/>
    </row>
    <row r="8" spans="1:8" x14ac:dyDescent="0.25">
      <c r="B8" s="113"/>
      <c r="C8" s="114"/>
      <c r="D8" s="114"/>
      <c r="E8" s="114"/>
      <c r="F8" s="114"/>
      <c r="G8" s="115"/>
    </row>
    <row r="9" spans="1:8" ht="15.75" x14ac:dyDescent="0.25">
      <c r="B9" s="113"/>
      <c r="C9" s="114"/>
      <c r="D9" s="114"/>
      <c r="E9" s="114"/>
      <c r="F9" s="116"/>
      <c r="G9" s="115"/>
    </row>
    <row r="10" spans="1:8" x14ac:dyDescent="0.25">
      <c r="B10" s="113"/>
      <c r="C10" s="114"/>
      <c r="D10" s="114"/>
      <c r="E10" s="114"/>
      <c r="F10" s="114"/>
      <c r="G10" s="115"/>
    </row>
    <row r="11" spans="1:8" x14ac:dyDescent="0.25">
      <c r="B11" s="113"/>
      <c r="C11" s="114"/>
      <c r="D11" s="114"/>
      <c r="E11" s="114"/>
      <c r="F11" s="114"/>
      <c r="G11" s="115"/>
    </row>
    <row r="12" spans="1:8" x14ac:dyDescent="0.25">
      <c r="B12" s="113"/>
      <c r="C12" s="114"/>
      <c r="D12" s="114"/>
      <c r="E12" s="114"/>
      <c r="F12" s="114"/>
      <c r="G12" s="115"/>
    </row>
    <row r="13" spans="1:8" x14ac:dyDescent="0.25">
      <c r="B13" s="113"/>
      <c r="C13" s="114"/>
      <c r="D13" s="114"/>
      <c r="E13" s="114"/>
      <c r="F13" s="114"/>
      <c r="G13" s="115"/>
    </row>
    <row r="14" spans="1:8" x14ac:dyDescent="0.25">
      <c r="B14" s="113"/>
      <c r="C14" s="114"/>
      <c r="D14" s="114"/>
      <c r="E14" s="114"/>
      <c r="F14" s="114"/>
      <c r="G14" s="115"/>
    </row>
    <row r="15" spans="1:8" x14ac:dyDescent="0.25">
      <c r="B15" s="113"/>
      <c r="C15" s="114"/>
      <c r="D15" s="114"/>
      <c r="E15" s="114"/>
      <c r="F15" s="114"/>
      <c r="G15" s="115"/>
    </row>
    <row r="16" spans="1:8" x14ac:dyDescent="0.25">
      <c r="B16" s="113"/>
      <c r="C16" s="114"/>
      <c r="D16" s="114"/>
      <c r="E16" s="114"/>
      <c r="F16" s="114"/>
      <c r="G16" s="115"/>
    </row>
    <row r="17" spans="2:7" x14ac:dyDescent="0.25">
      <c r="B17" s="113"/>
      <c r="C17" s="114"/>
      <c r="D17" s="114"/>
      <c r="E17" s="114"/>
      <c r="F17" s="114"/>
      <c r="G17" s="115"/>
    </row>
    <row r="18" spans="2:7" x14ac:dyDescent="0.25">
      <c r="B18" s="113"/>
      <c r="C18" s="114"/>
      <c r="D18" s="114"/>
      <c r="E18" s="114"/>
      <c r="F18" s="114"/>
      <c r="G18" s="115"/>
    </row>
    <row r="19" spans="2:7" x14ac:dyDescent="0.25">
      <c r="B19" s="113"/>
      <c r="C19" s="114"/>
      <c r="D19" s="114"/>
      <c r="E19" s="114"/>
      <c r="F19" s="114"/>
      <c r="G19" s="115"/>
    </row>
    <row r="20" spans="2:7" x14ac:dyDescent="0.25">
      <c r="B20" s="113"/>
      <c r="C20" s="114"/>
      <c r="D20" s="114"/>
      <c r="E20" s="114"/>
      <c r="F20" s="114"/>
      <c r="G20" s="115"/>
    </row>
    <row r="21" spans="2:7" x14ac:dyDescent="0.25">
      <c r="B21" s="113"/>
      <c r="C21" s="114"/>
      <c r="D21" s="114"/>
      <c r="E21" s="114"/>
      <c r="F21" s="114"/>
      <c r="G21" s="115"/>
    </row>
    <row r="22" spans="2:7" x14ac:dyDescent="0.25">
      <c r="B22" s="113"/>
      <c r="C22" s="114"/>
      <c r="D22" s="114"/>
      <c r="E22" s="114"/>
      <c r="F22" s="114"/>
      <c r="G22" s="115"/>
    </row>
    <row r="23" spans="2:7" x14ac:dyDescent="0.25">
      <c r="B23" s="113"/>
      <c r="C23" s="114"/>
      <c r="D23" s="114"/>
      <c r="E23" s="114"/>
      <c r="F23" s="114"/>
      <c r="G23" s="115"/>
    </row>
    <row r="24" spans="2:7" x14ac:dyDescent="0.25">
      <c r="B24" s="113"/>
      <c r="C24" s="114"/>
      <c r="D24" s="114"/>
      <c r="E24" s="114"/>
      <c r="F24" s="114"/>
      <c r="G24" s="115"/>
    </row>
    <row r="25" spans="2:7" x14ac:dyDescent="0.25">
      <c r="B25" s="113"/>
      <c r="C25" s="114"/>
      <c r="D25" s="114"/>
      <c r="E25" s="114"/>
      <c r="F25" s="114"/>
      <c r="G25" s="115"/>
    </row>
    <row r="26" spans="2:7" x14ac:dyDescent="0.25">
      <c r="B26" s="113"/>
      <c r="C26" s="114"/>
      <c r="D26" s="114"/>
      <c r="E26" s="114"/>
      <c r="F26" s="114"/>
      <c r="G26" s="115"/>
    </row>
    <row r="27" spans="2:7" x14ac:dyDescent="0.25">
      <c r="B27" s="126"/>
      <c r="C27" s="127"/>
      <c r="D27" s="127"/>
      <c r="E27" s="127"/>
      <c r="F27" s="127"/>
      <c r="G27" s="128"/>
    </row>
    <row r="28" spans="2:7" ht="7.15" customHeight="1" x14ac:dyDescent="0.25"/>
    <row r="29" spans="2:7" s="70" customFormat="1" ht="22.9" customHeight="1" x14ac:dyDescent="0.25">
      <c r="B29" s="84"/>
      <c r="C29" s="84"/>
      <c r="D29" s="84"/>
      <c r="E29" s="85"/>
      <c r="F29" s="85"/>
      <c r="G29" s="84"/>
    </row>
  </sheetData>
  <sheetProtection algorithmName="SHA-512" hashValue="4Rw+V21W7PvJA0RFksAvi5GL/JI7lWOTXR/XiL+zcodCYp/3ckuwd0CTjqgpwIAYs9wOPv9jL4H414zIsf70bg==" saltValue="xacCEjnkBAmTd8ZOzFQdxw==" spinCount="100000" sheet="1" objects="1" scenarios="1"/>
  <printOptions horizontalCentered="1"/>
  <pageMargins left="0.31496062992125984" right="0.31496062992125984" top="0.31496062992125984" bottom="0.31496062992125984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0A6AC-F853-4964-B7B2-ADDB6D86E8C6}">
  <sheetPr>
    <tabColor rgb="FF44546A"/>
    <pageSetUpPr autoPageBreaks="0" fitToPage="1"/>
  </sheetPr>
  <dimension ref="A1:K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143" customWidth="1"/>
    <col min="3" max="3" width="20.7109375" style="144" customWidth="1"/>
    <col min="4" max="4" width="25.7109375" style="144" customWidth="1"/>
    <col min="5" max="6" width="9.28515625" style="144" customWidth="1"/>
    <col min="7" max="7" width="18.7109375" style="144" customWidth="1"/>
    <col min="8" max="8" width="81.28515625" style="145" customWidth="1"/>
    <col min="9" max="9" width="3.7109375" style="3" customWidth="1"/>
    <col min="10" max="11" width="12.7109375" style="3" customWidth="1"/>
    <col min="12" max="16384" width="9.140625" style="3"/>
  </cols>
  <sheetData>
    <row r="1" spans="1:11" ht="6.75" customHeight="1" x14ac:dyDescent="0.25">
      <c r="A1" s="3"/>
      <c r="B1" s="2"/>
      <c r="C1" s="3"/>
      <c r="D1" s="3"/>
      <c r="E1" s="3"/>
      <c r="F1" s="3"/>
      <c r="G1" s="3"/>
      <c r="H1" s="4"/>
    </row>
    <row r="2" spans="1:11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</row>
    <row r="3" spans="1:11" s="108" customFormat="1" ht="24" customHeight="1" x14ac:dyDescent="0.25">
      <c r="B3" s="79"/>
      <c r="C3" s="88" t="s">
        <v>15</v>
      </c>
      <c r="D3" s="79"/>
      <c r="E3" s="79"/>
      <c r="F3" s="79"/>
      <c r="G3" s="79"/>
      <c r="H3" s="79"/>
    </row>
    <row r="4" spans="1:11" s="5" customFormat="1" ht="3.95" customHeight="1" x14ac:dyDescent="0.25">
      <c r="B4" s="7"/>
      <c r="C4" s="8"/>
      <c r="D4" s="8"/>
      <c r="E4" s="8"/>
      <c r="F4" s="8"/>
      <c r="G4" s="8"/>
      <c r="H4" s="8"/>
    </row>
    <row r="5" spans="1:11" s="6" customFormat="1" ht="27.95" customHeight="1" x14ac:dyDescent="0.25">
      <c r="B5" s="149" t="s">
        <v>0</v>
      </c>
      <c r="C5" s="150" t="s">
        <v>10</v>
      </c>
      <c r="D5" s="150" t="s">
        <v>7</v>
      </c>
      <c r="E5" s="150" t="s">
        <v>1</v>
      </c>
      <c r="F5" s="150" t="s">
        <v>11</v>
      </c>
      <c r="G5" s="150" t="s">
        <v>89</v>
      </c>
      <c r="H5" s="151" t="s">
        <v>86</v>
      </c>
      <c r="I5" s="152"/>
      <c r="J5" s="153" t="s">
        <v>60</v>
      </c>
      <c r="K5" s="154"/>
    </row>
    <row r="6" spans="1:11" x14ac:dyDescent="0.25">
      <c r="A6" s="3"/>
      <c r="B6" s="120">
        <v>101</v>
      </c>
      <c r="C6" s="155" t="s">
        <v>98</v>
      </c>
      <c r="D6" s="155" t="s">
        <v>99</v>
      </c>
      <c r="E6" s="121" t="s">
        <v>100</v>
      </c>
      <c r="F6" s="121" t="s">
        <v>59</v>
      </c>
      <c r="G6" s="121" t="s">
        <v>13</v>
      </c>
      <c r="H6" s="122" t="s">
        <v>101</v>
      </c>
      <c r="I6" s="146"/>
      <c r="J6" s="148" t="s">
        <v>61</v>
      </c>
      <c r="K6" s="35">
        <v>2022</v>
      </c>
    </row>
    <row r="7" spans="1:11" x14ac:dyDescent="0.25">
      <c r="A7" s="3"/>
      <c r="B7" s="123">
        <v>102</v>
      </c>
      <c r="C7" s="156" t="s">
        <v>98</v>
      </c>
      <c r="D7" s="156" t="s">
        <v>102</v>
      </c>
      <c r="E7" s="43" t="s">
        <v>103</v>
      </c>
      <c r="F7" s="43" t="s">
        <v>59</v>
      </c>
      <c r="G7" s="43" t="s">
        <v>14</v>
      </c>
      <c r="H7" s="124" t="s">
        <v>104</v>
      </c>
      <c r="I7" s="146"/>
      <c r="J7" s="147" t="s">
        <v>8</v>
      </c>
      <c r="K7" s="36" t="s">
        <v>18</v>
      </c>
    </row>
    <row r="8" spans="1:11" x14ac:dyDescent="0.25">
      <c r="A8" s="3"/>
      <c r="B8" s="123">
        <v>103</v>
      </c>
      <c r="C8" s="156" t="s">
        <v>98</v>
      </c>
      <c r="D8" s="156" t="s">
        <v>105</v>
      </c>
      <c r="E8" s="43" t="s">
        <v>103</v>
      </c>
      <c r="F8" s="43" t="s">
        <v>59</v>
      </c>
      <c r="G8" s="43" t="s">
        <v>14</v>
      </c>
      <c r="H8" s="124" t="s">
        <v>106</v>
      </c>
      <c r="I8" s="146"/>
      <c r="J8" s="146"/>
      <c r="K8" s="146"/>
    </row>
    <row r="9" spans="1:11" x14ac:dyDescent="0.25">
      <c r="A9" s="3"/>
      <c r="B9" s="123">
        <v>104</v>
      </c>
      <c r="C9" s="156" t="s">
        <v>98</v>
      </c>
      <c r="D9" s="156" t="s">
        <v>107</v>
      </c>
      <c r="E9" s="43" t="s">
        <v>100</v>
      </c>
      <c r="F9" s="43" t="s">
        <v>59</v>
      </c>
      <c r="G9" s="43" t="s">
        <v>13</v>
      </c>
      <c r="H9" s="124" t="s">
        <v>108</v>
      </c>
      <c r="I9" s="146"/>
      <c r="J9" s="146"/>
      <c r="K9" s="146"/>
    </row>
    <row r="10" spans="1:11" x14ac:dyDescent="0.25">
      <c r="A10" s="3"/>
      <c r="B10" s="123">
        <v>105</v>
      </c>
      <c r="C10" s="156" t="s">
        <v>98</v>
      </c>
      <c r="D10" s="156" t="s">
        <v>109</v>
      </c>
      <c r="E10" s="43" t="s">
        <v>100</v>
      </c>
      <c r="F10" s="43" t="s">
        <v>59</v>
      </c>
      <c r="G10" s="43" t="s">
        <v>13</v>
      </c>
      <c r="H10" s="124" t="s">
        <v>110</v>
      </c>
      <c r="I10" s="146"/>
      <c r="J10" s="146"/>
      <c r="K10" s="146"/>
    </row>
    <row r="11" spans="1:11" x14ac:dyDescent="0.25">
      <c r="A11" s="3"/>
      <c r="B11" s="123">
        <v>106</v>
      </c>
      <c r="C11" s="156" t="s">
        <v>98</v>
      </c>
      <c r="D11" s="156" t="s">
        <v>111</v>
      </c>
      <c r="E11" s="43" t="s">
        <v>112</v>
      </c>
      <c r="F11" s="43" t="s">
        <v>12</v>
      </c>
      <c r="G11" s="43" t="s">
        <v>14</v>
      </c>
      <c r="H11" s="124" t="s">
        <v>113</v>
      </c>
      <c r="I11" s="146"/>
      <c r="J11" s="146"/>
      <c r="K11" s="146"/>
    </row>
    <row r="12" spans="1:11" x14ac:dyDescent="0.25">
      <c r="A12" s="3"/>
      <c r="B12" s="123">
        <v>107</v>
      </c>
      <c r="C12" s="156" t="s">
        <v>98</v>
      </c>
      <c r="D12" s="156" t="s">
        <v>114</v>
      </c>
      <c r="E12" s="43" t="s">
        <v>103</v>
      </c>
      <c r="F12" s="43" t="s">
        <v>59</v>
      </c>
      <c r="G12" s="43" t="s">
        <v>14</v>
      </c>
      <c r="H12" s="124" t="s">
        <v>115</v>
      </c>
      <c r="I12" s="146"/>
      <c r="J12" s="146"/>
      <c r="K12" s="146"/>
    </row>
    <row r="13" spans="1:11" x14ac:dyDescent="0.25">
      <c r="A13" s="3"/>
      <c r="B13" s="123">
        <v>108</v>
      </c>
      <c r="C13" s="156" t="s">
        <v>98</v>
      </c>
      <c r="D13" s="156"/>
      <c r="E13" s="43"/>
      <c r="F13" s="43"/>
      <c r="G13" s="43"/>
      <c r="H13" s="124"/>
      <c r="I13" s="146"/>
      <c r="J13" s="146"/>
      <c r="K13" s="146"/>
    </row>
    <row r="14" spans="1:11" x14ac:dyDescent="0.25">
      <c r="A14" s="3"/>
      <c r="B14" s="123">
        <v>109</v>
      </c>
      <c r="C14" s="156" t="s">
        <v>98</v>
      </c>
      <c r="D14" s="156"/>
      <c r="E14" s="43"/>
      <c r="F14" s="43"/>
      <c r="G14" s="43"/>
      <c r="H14" s="124"/>
      <c r="I14" s="146"/>
      <c r="J14" s="146"/>
      <c r="K14" s="146"/>
    </row>
    <row r="15" spans="1:11" x14ac:dyDescent="0.25">
      <c r="A15" s="3"/>
      <c r="B15" s="123">
        <v>201</v>
      </c>
      <c r="C15" s="156" t="s">
        <v>116</v>
      </c>
      <c r="D15" s="156" t="s">
        <v>117</v>
      </c>
      <c r="E15" s="43" t="s">
        <v>118</v>
      </c>
      <c r="F15" s="43" t="s">
        <v>59</v>
      </c>
      <c r="G15" s="43" t="s">
        <v>13</v>
      </c>
      <c r="H15" s="124" t="s">
        <v>119</v>
      </c>
      <c r="I15" s="146"/>
      <c r="J15" s="146"/>
      <c r="K15" s="146"/>
    </row>
    <row r="16" spans="1:11" x14ac:dyDescent="0.25">
      <c r="A16" s="3"/>
      <c r="B16" s="123">
        <v>202</v>
      </c>
      <c r="C16" s="156" t="s">
        <v>116</v>
      </c>
      <c r="D16" s="156" t="s">
        <v>120</v>
      </c>
      <c r="E16" s="43" t="s">
        <v>112</v>
      </c>
      <c r="F16" s="43" t="s">
        <v>12</v>
      </c>
      <c r="G16" s="43" t="s">
        <v>14</v>
      </c>
      <c r="H16" s="124" t="s">
        <v>121</v>
      </c>
      <c r="I16" s="146"/>
      <c r="J16" s="146"/>
      <c r="K16" s="146"/>
    </row>
    <row r="17" spans="1:11" x14ac:dyDescent="0.25">
      <c r="A17" s="3"/>
      <c r="B17" s="123">
        <v>203</v>
      </c>
      <c r="C17" s="156" t="s">
        <v>116</v>
      </c>
      <c r="D17" s="156" t="s">
        <v>122</v>
      </c>
      <c r="E17" s="43" t="s">
        <v>103</v>
      </c>
      <c r="F17" s="43" t="s">
        <v>59</v>
      </c>
      <c r="G17" s="43" t="s">
        <v>14</v>
      </c>
      <c r="H17" s="124" t="s">
        <v>123</v>
      </c>
      <c r="I17" s="146"/>
      <c r="J17" s="146"/>
      <c r="K17" s="146"/>
    </row>
    <row r="18" spans="1:11" x14ac:dyDescent="0.25">
      <c r="A18" s="3"/>
      <c r="B18" s="123">
        <v>204</v>
      </c>
      <c r="C18" s="156" t="s">
        <v>116</v>
      </c>
      <c r="D18" s="156" t="s">
        <v>124</v>
      </c>
      <c r="E18" s="43" t="s">
        <v>112</v>
      </c>
      <c r="F18" s="43" t="s">
        <v>12</v>
      </c>
      <c r="G18" s="43" t="s">
        <v>14</v>
      </c>
      <c r="H18" s="124" t="s">
        <v>125</v>
      </c>
      <c r="I18" s="146"/>
      <c r="J18" s="146"/>
      <c r="K18" s="146"/>
    </row>
    <row r="19" spans="1:11" x14ac:dyDescent="0.25">
      <c r="A19" s="3"/>
      <c r="B19" s="123">
        <v>205</v>
      </c>
      <c r="C19" s="156" t="s">
        <v>116</v>
      </c>
      <c r="D19" s="157" t="s">
        <v>126</v>
      </c>
      <c r="E19" s="43" t="s">
        <v>103</v>
      </c>
      <c r="F19" s="125" t="s">
        <v>59</v>
      </c>
      <c r="G19" s="125" t="s">
        <v>14</v>
      </c>
      <c r="H19" s="124" t="s">
        <v>127</v>
      </c>
      <c r="I19" s="146"/>
      <c r="J19" s="146"/>
      <c r="K19" s="146"/>
    </row>
    <row r="20" spans="1:11" x14ac:dyDescent="0.25">
      <c r="A20" s="3"/>
      <c r="B20" s="123">
        <v>206</v>
      </c>
      <c r="C20" s="156" t="s">
        <v>116</v>
      </c>
      <c r="D20" s="156" t="s">
        <v>128</v>
      </c>
      <c r="E20" s="43" t="s">
        <v>103</v>
      </c>
      <c r="F20" s="43" t="s">
        <v>59</v>
      </c>
      <c r="G20" s="43" t="s">
        <v>14</v>
      </c>
      <c r="H20" s="124" t="s">
        <v>129</v>
      </c>
      <c r="I20" s="146"/>
      <c r="J20" s="146"/>
      <c r="K20" s="146"/>
    </row>
    <row r="21" spans="1:11" x14ac:dyDescent="0.25">
      <c r="A21" s="3"/>
      <c r="B21" s="123">
        <v>207</v>
      </c>
      <c r="C21" s="156" t="s">
        <v>116</v>
      </c>
      <c r="D21" s="157" t="s">
        <v>130</v>
      </c>
      <c r="E21" s="43" t="s">
        <v>103</v>
      </c>
      <c r="F21" s="125" t="s">
        <v>12</v>
      </c>
      <c r="G21" s="125" t="s">
        <v>14</v>
      </c>
      <c r="H21" s="124" t="s">
        <v>131</v>
      </c>
      <c r="I21" s="146"/>
      <c r="J21" s="146"/>
      <c r="K21" s="146"/>
    </row>
    <row r="22" spans="1:11" x14ac:dyDescent="0.25">
      <c r="A22" s="3"/>
      <c r="B22" s="123">
        <v>208</v>
      </c>
      <c r="C22" s="156" t="s">
        <v>116</v>
      </c>
      <c r="D22" s="156"/>
      <c r="E22" s="43"/>
      <c r="F22" s="43"/>
      <c r="G22" s="43"/>
      <c r="H22" s="124"/>
      <c r="I22" s="146"/>
      <c r="J22" s="146"/>
      <c r="K22" s="146"/>
    </row>
    <row r="23" spans="1:11" x14ac:dyDescent="0.25">
      <c r="A23" s="3"/>
      <c r="B23" s="216">
        <v>209</v>
      </c>
      <c r="C23" s="158" t="s">
        <v>116</v>
      </c>
      <c r="D23" s="158"/>
      <c r="E23" s="131"/>
      <c r="F23" s="131"/>
      <c r="G23" s="131"/>
      <c r="H23" s="132"/>
      <c r="I23" s="146"/>
      <c r="J23" s="146"/>
      <c r="K23" s="146"/>
    </row>
    <row r="24" spans="1:11" x14ac:dyDescent="0.25">
      <c r="A24" s="3"/>
      <c r="B24" s="217">
        <v>301</v>
      </c>
      <c r="C24" s="218" t="s">
        <v>132</v>
      </c>
      <c r="D24" s="218" t="s">
        <v>133</v>
      </c>
      <c r="E24" s="219" t="s">
        <v>100</v>
      </c>
      <c r="F24" s="219" t="s">
        <v>12</v>
      </c>
      <c r="G24" s="219" t="s">
        <v>13</v>
      </c>
      <c r="H24" s="220" t="s">
        <v>134</v>
      </c>
      <c r="I24" s="146"/>
      <c r="J24" s="146"/>
      <c r="K24" s="146"/>
    </row>
    <row r="25" spans="1:11" x14ac:dyDescent="0.25">
      <c r="A25" s="3"/>
      <c r="B25" s="217">
        <v>302</v>
      </c>
      <c r="C25" s="218" t="s">
        <v>132</v>
      </c>
      <c r="D25" s="218" t="s">
        <v>135</v>
      </c>
      <c r="E25" s="219" t="s">
        <v>103</v>
      </c>
      <c r="F25" s="219" t="s">
        <v>59</v>
      </c>
      <c r="G25" s="219" t="s">
        <v>14</v>
      </c>
      <c r="H25" s="220" t="s">
        <v>136</v>
      </c>
      <c r="I25" s="146"/>
      <c r="J25" s="146"/>
      <c r="K25" s="146"/>
    </row>
    <row r="26" spans="1:11" x14ac:dyDescent="0.25">
      <c r="A26" s="3"/>
      <c r="B26" s="217">
        <v>303</v>
      </c>
      <c r="C26" s="218" t="s">
        <v>132</v>
      </c>
      <c r="D26" s="218" t="s">
        <v>137</v>
      </c>
      <c r="E26" s="219" t="s">
        <v>138</v>
      </c>
      <c r="F26" s="219" t="s">
        <v>12</v>
      </c>
      <c r="G26" s="219" t="s">
        <v>14</v>
      </c>
      <c r="H26" s="220" t="s">
        <v>139</v>
      </c>
      <c r="I26" s="146"/>
      <c r="J26" s="146"/>
      <c r="K26" s="146"/>
    </row>
    <row r="27" spans="1:11" x14ac:dyDescent="0.25">
      <c r="A27" s="3"/>
      <c r="B27" s="217">
        <v>304</v>
      </c>
      <c r="C27" s="218" t="s">
        <v>132</v>
      </c>
      <c r="D27" s="218" t="s">
        <v>140</v>
      </c>
      <c r="E27" s="219" t="s">
        <v>100</v>
      </c>
      <c r="F27" s="219" t="s">
        <v>59</v>
      </c>
      <c r="G27" s="219" t="s">
        <v>14</v>
      </c>
      <c r="H27" s="220" t="s">
        <v>141</v>
      </c>
      <c r="I27" s="146"/>
      <c r="J27" s="146"/>
      <c r="K27" s="146"/>
    </row>
    <row r="28" spans="1:11" x14ac:dyDescent="0.25">
      <c r="A28" s="3"/>
      <c r="B28" s="217">
        <v>305</v>
      </c>
      <c r="C28" s="218" t="s">
        <v>132</v>
      </c>
      <c r="D28" s="218" t="s">
        <v>142</v>
      </c>
      <c r="E28" s="219" t="s">
        <v>100</v>
      </c>
      <c r="F28" s="219" t="s">
        <v>59</v>
      </c>
      <c r="G28" s="219" t="s">
        <v>14</v>
      </c>
      <c r="H28" s="220" t="s">
        <v>143</v>
      </c>
      <c r="I28" s="146"/>
      <c r="J28" s="146"/>
      <c r="K28" s="146"/>
    </row>
    <row r="29" spans="1:11" x14ac:dyDescent="0.25">
      <c r="A29" s="3"/>
      <c r="B29" s="217">
        <v>306</v>
      </c>
      <c r="C29" s="218" t="s">
        <v>132</v>
      </c>
      <c r="D29" s="221"/>
      <c r="E29" s="222"/>
      <c r="F29" s="222"/>
      <c r="G29" s="222"/>
      <c r="H29" s="223"/>
      <c r="I29" s="146"/>
      <c r="J29" s="146"/>
      <c r="K29" s="146"/>
    </row>
    <row r="30" spans="1:11" x14ac:dyDescent="0.25">
      <c r="A30" s="3"/>
      <c r="B30" s="217">
        <v>307</v>
      </c>
      <c r="C30" s="218" t="s">
        <v>132</v>
      </c>
      <c r="D30" s="218"/>
      <c r="E30" s="219"/>
      <c r="F30" s="219"/>
      <c r="G30" s="219"/>
      <c r="H30" s="220"/>
      <c r="I30" s="146"/>
      <c r="J30" s="146"/>
      <c r="K30" s="146"/>
    </row>
    <row r="31" spans="1:11" x14ac:dyDescent="0.25">
      <c r="A31" s="3"/>
      <c r="B31" s="217">
        <v>401</v>
      </c>
      <c r="C31" s="218" t="s">
        <v>144</v>
      </c>
      <c r="D31" s="218" t="s">
        <v>145</v>
      </c>
      <c r="E31" s="219" t="s">
        <v>138</v>
      </c>
      <c r="F31" s="219" t="s">
        <v>12</v>
      </c>
      <c r="G31" s="219" t="s">
        <v>14</v>
      </c>
      <c r="H31" s="220" t="s">
        <v>146</v>
      </c>
      <c r="I31" s="146"/>
      <c r="J31" s="146"/>
      <c r="K31" s="146"/>
    </row>
    <row r="32" spans="1:11" x14ac:dyDescent="0.25">
      <c r="A32" s="3"/>
      <c r="B32" s="217">
        <v>402</v>
      </c>
      <c r="C32" s="218" t="s">
        <v>144</v>
      </c>
      <c r="D32" s="218" t="s">
        <v>147</v>
      </c>
      <c r="E32" s="219" t="s">
        <v>103</v>
      </c>
      <c r="F32" s="219" t="s">
        <v>59</v>
      </c>
      <c r="G32" s="219" t="s">
        <v>14</v>
      </c>
      <c r="H32" s="220" t="s">
        <v>148</v>
      </c>
      <c r="I32" s="146"/>
      <c r="J32" s="146"/>
      <c r="K32" s="146"/>
    </row>
    <row r="33" spans="1:11" x14ac:dyDescent="0.25">
      <c r="A33" s="3"/>
      <c r="B33" s="217">
        <v>403</v>
      </c>
      <c r="C33" s="218" t="s">
        <v>144</v>
      </c>
      <c r="D33" s="218" t="s">
        <v>149</v>
      </c>
      <c r="E33" s="219" t="s">
        <v>112</v>
      </c>
      <c r="F33" s="219" t="s">
        <v>59</v>
      </c>
      <c r="G33" s="219" t="s">
        <v>14</v>
      </c>
      <c r="H33" s="220" t="s">
        <v>150</v>
      </c>
      <c r="I33" s="146"/>
      <c r="J33" s="146"/>
      <c r="K33" s="146"/>
    </row>
    <row r="34" spans="1:11" x14ac:dyDescent="0.25">
      <c r="A34" s="3"/>
      <c r="B34" s="217">
        <v>404</v>
      </c>
      <c r="C34" s="218" t="s">
        <v>144</v>
      </c>
      <c r="D34" s="218" t="s">
        <v>151</v>
      </c>
      <c r="E34" s="219" t="s">
        <v>103</v>
      </c>
      <c r="F34" s="219" t="s">
        <v>59</v>
      </c>
      <c r="G34" s="219" t="s">
        <v>14</v>
      </c>
      <c r="H34" s="220" t="s">
        <v>152</v>
      </c>
      <c r="I34" s="146"/>
      <c r="J34" s="146"/>
      <c r="K34" s="146"/>
    </row>
    <row r="35" spans="1:11" x14ac:dyDescent="0.25">
      <c r="A35" s="3"/>
      <c r="B35" s="217">
        <v>405</v>
      </c>
      <c r="C35" s="218" t="s">
        <v>144</v>
      </c>
      <c r="D35" s="218"/>
      <c r="E35" s="219"/>
      <c r="F35" s="219"/>
      <c r="G35" s="219"/>
      <c r="H35" s="220"/>
      <c r="I35" s="146"/>
      <c r="J35" s="146"/>
      <c r="K35" s="146"/>
    </row>
    <row r="36" spans="1:11" x14ac:dyDescent="0.25">
      <c r="A36" s="3"/>
      <c r="B36" s="217">
        <v>406</v>
      </c>
      <c r="C36" s="218" t="s">
        <v>144</v>
      </c>
      <c r="D36" s="218"/>
      <c r="E36" s="219"/>
      <c r="F36" s="219"/>
      <c r="G36" s="219"/>
      <c r="H36" s="220"/>
      <c r="I36" s="146"/>
      <c r="J36" s="146"/>
      <c r="K36" s="146"/>
    </row>
    <row r="37" spans="1:11" x14ac:dyDescent="0.25">
      <c r="A37" s="3"/>
      <c r="B37" s="217">
        <v>501</v>
      </c>
      <c r="C37" s="218" t="s">
        <v>153</v>
      </c>
      <c r="D37" s="218" t="s">
        <v>154</v>
      </c>
      <c r="E37" s="219" t="s">
        <v>103</v>
      </c>
      <c r="F37" s="219" t="s">
        <v>59</v>
      </c>
      <c r="G37" s="219" t="s">
        <v>14</v>
      </c>
      <c r="H37" s="220" t="s">
        <v>155</v>
      </c>
      <c r="I37" s="146"/>
      <c r="J37" s="146"/>
      <c r="K37" s="146"/>
    </row>
    <row r="38" spans="1:11" x14ac:dyDescent="0.25">
      <c r="A38" s="3"/>
      <c r="B38" s="217">
        <v>502</v>
      </c>
      <c r="C38" s="218" t="s">
        <v>153</v>
      </c>
      <c r="D38" s="218" t="s">
        <v>156</v>
      </c>
      <c r="E38" s="219" t="s">
        <v>100</v>
      </c>
      <c r="F38" s="219" t="s">
        <v>59</v>
      </c>
      <c r="G38" s="219" t="s">
        <v>14</v>
      </c>
      <c r="H38" s="220" t="s">
        <v>157</v>
      </c>
      <c r="I38" s="146"/>
      <c r="J38" s="146"/>
      <c r="K38" s="146"/>
    </row>
    <row r="39" spans="1:11" x14ac:dyDescent="0.25">
      <c r="A39" s="3"/>
      <c r="B39" s="217">
        <v>503</v>
      </c>
      <c r="C39" s="218" t="s">
        <v>153</v>
      </c>
      <c r="D39" s="218" t="s">
        <v>158</v>
      </c>
      <c r="E39" s="219" t="s">
        <v>103</v>
      </c>
      <c r="F39" s="219" t="s">
        <v>59</v>
      </c>
      <c r="G39" s="219" t="s">
        <v>14</v>
      </c>
      <c r="H39" s="220" t="s">
        <v>159</v>
      </c>
      <c r="I39" s="146"/>
      <c r="J39" s="146"/>
      <c r="K39" s="146"/>
    </row>
    <row r="40" spans="1:11" x14ac:dyDescent="0.25">
      <c r="A40" s="3"/>
      <c r="B40" s="217">
        <v>504</v>
      </c>
      <c r="C40" s="218" t="s">
        <v>153</v>
      </c>
      <c r="D40" s="218"/>
      <c r="E40" s="219"/>
      <c r="F40" s="219"/>
      <c r="G40" s="219"/>
      <c r="H40" s="220"/>
      <c r="I40" s="146"/>
      <c r="J40" s="146"/>
      <c r="K40" s="146"/>
    </row>
    <row r="41" spans="1:11" x14ac:dyDescent="0.25">
      <c r="A41" s="3"/>
      <c r="B41" s="217">
        <v>505</v>
      </c>
      <c r="C41" s="218" t="s">
        <v>153</v>
      </c>
      <c r="D41" s="218"/>
      <c r="E41" s="219"/>
      <c r="F41" s="219"/>
      <c r="G41" s="219"/>
      <c r="H41" s="220"/>
      <c r="I41" s="146"/>
      <c r="J41" s="146"/>
      <c r="K41" s="146"/>
    </row>
    <row r="42" spans="1:11" x14ac:dyDescent="0.25">
      <c r="A42" s="3"/>
      <c r="B42" s="217"/>
      <c r="C42" s="218"/>
      <c r="D42" s="218"/>
      <c r="E42" s="219"/>
      <c r="F42" s="219"/>
      <c r="G42" s="219"/>
      <c r="H42" s="220"/>
      <c r="I42" s="146"/>
      <c r="J42" s="146"/>
      <c r="K42" s="146"/>
    </row>
    <row r="43" spans="1:11" x14ac:dyDescent="0.25">
      <c r="A43" s="3"/>
      <c r="B43" s="217"/>
      <c r="C43" s="218"/>
      <c r="D43" s="218"/>
      <c r="E43" s="219"/>
      <c r="F43" s="219"/>
      <c r="G43" s="219"/>
      <c r="H43" s="220"/>
      <c r="I43" s="146"/>
      <c r="J43" s="146"/>
      <c r="K43" s="146"/>
    </row>
    <row r="44" spans="1:11" x14ac:dyDescent="0.25">
      <c r="A44" s="3"/>
      <c r="B44" s="217"/>
      <c r="C44" s="218"/>
      <c r="D44" s="218"/>
      <c r="E44" s="219"/>
      <c r="F44" s="219"/>
      <c r="G44" s="219"/>
      <c r="H44" s="220"/>
      <c r="I44" s="146"/>
      <c r="J44" s="146"/>
      <c r="K44" s="146"/>
    </row>
    <row r="45" spans="1:11" x14ac:dyDescent="0.25">
      <c r="A45" s="3"/>
      <c r="B45" s="217"/>
      <c r="C45" s="218"/>
      <c r="D45" s="218"/>
      <c r="E45" s="219"/>
      <c r="F45" s="219"/>
      <c r="G45" s="219"/>
      <c r="H45" s="220"/>
      <c r="I45" s="146"/>
      <c r="J45" s="146"/>
      <c r="K45" s="146"/>
    </row>
    <row r="46" spans="1:11" x14ac:dyDescent="0.25">
      <c r="A46" s="3"/>
      <c r="B46" s="217"/>
      <c r="C46" s="218"/>
      <c r="D46" s="221"/>
      <c r="E46" s="222"/>
      <c r="F46" s="222"/>
      <c r="G46" s="222"/>
      <c r="H46" s="223"/>
      <c r="I46" s="146"/>
      <c r="J46" s="146"/>
      <c r="K46" s="146"/>
    </row>
    <row r="47" spans="1:11" x14ac:dyDescent="0.25">
      <c r="A47" s="3"/>
      <c r="B47" s="217"/>
      <c r="C47" s="218"/>
      <c r="D47" s="221"/>
      <c r="E47" s="222"/>
      <c r="F47" s="222"/>
      <c r="G47" s="222"/>
      <c r="H47" s="223"/>
      <c r="I47" s="146"/>
      <c r="J47" s="146"/>
      <c r="K47" s="146"/>
    </row>
    <row r="48" spans="1:11" x14ac:dyDescent="0.25">
      <c r="A48" s="3"/>
      <c r="B48" s="217"/>
      <c r="C48" s="218"/>
      <c r="D48" s="221"/>
      <c r="E48" s="222"/>
      <c r="F48" s="222"/>
      <c r="G48" s="222"/>
      <c r="H48" s="223"/>
      <c r="I48" s="146"/>
      <c r="J48" s="146"/>
      <c r="K48" s="146"/>
    </row>
    <row r="49" spans="1:11" x14ac:dyDescent="0.25">
      <c r="A49" s="3"/>
      <c r="B49" s="217"/>
      <c r="C49" s="218"/>
      <c r="D49" s="218"/>
      <c r="E49" s="219"/>
      <c r="F49" s="219"/>
      <c r="G49" s="219"/>
      <c r="H49" s="220"/>
      <c r="I49" s="146"/>
      <c r="J49" s="146"/>
      <c r="K49" s="146"/>
    </row>
    <row r="50" spans="1:11" x14ac:dyDescent="0.25">
      <c r="A50" s="3"/>
      <c r="B50" s="217"/>
      <c r="C50" s="218"/>
      <c r="D50" s="221"/>
      <c r="E50" s="222"/>
      <c r="F50" s="222"/>
      <c r="G50" s="222"/>
      <c r="H50" s="223"/>
      <c r="I50" s="146"/>
      <c r="J50" s="146"/>
      <c r="K50" s="146"/>
    </row>
    <row r="51" spans="1:11" x14ac:dyDescent="0.25">
      <c r="A51" s="3"/>
      <c r="B51" s="217"/>
      <c r="C51" s="218"/>
      <c r="D51" s="218"/>
      <c r="E51" s="219"/>
      <c r="F51" s="219"/>
      <c r="G51" s="219"/>
      <c r="H51" s="220"/>
      <c r="I51" s="146"/>
      <c r="J51" s="146"/>
      <c r="K51" s="146"/>
    </row>
    <row r="52" spans="1:11" x14ac:dyDescent="0.25">
      <c r="A52" s="3"/>
      <c r="B52" s="217"/>
      <c r="C52" s="218"/>
      <c r="D52" s="218"/>
      <c r="E52" s="219"/>
      <c r="F52" s="219"/>
      <c r="G52" s="219"/>
      <c r="H52" s="220"/>
      <c r="I52" s="146"/>
      <c r="J52" s="146"/>
      <c r="K52" s="146"/>
    </row>
    <row r="53" spans="1:11" x14ac:dyDescent="0.25">
      <c r="A53" s="3"/>
      <c r="B53" s="217"/>
      <c r="C53" s="218"/>
      <c r="D53" s="218"/>
      <c r="E53" s="219"/>
      <c r="F53" s="219"/>
      <c r="G53" s="219"/>
      <c r="H53" s="220"/>
      <c r="I53" s="146"/>
      <c r="J53" s="146"/>
      <c r="K53" s="146"/>
    </row>
    <row r="54" spans="1:11" x14ac:dyDescent="0.25">
      <c r="A54" s="3"/>
      <c r="B54" s="217"/>
      <c r="C54" s="218"/>
      <c r="D54" s="218"/>
      <c r="E54" s="219"/>
      <c r="F54" s="219"/>
      <c r="G54" s="219"/>
      <c r="H54" s="220"/>
      <c r="I54" s="146"/>
      <c r="J54" s="146"/>
      <c r="K54" s="146"/>
    </row>
    <row r="55" spans="1:11" x14ac:dyDescent="0.25">
      <c r="A55" s="3"/>
      <c r="B55" s="217"/>
      <c r="C55" s="218"/>
      <c r="D55" s="218"/>
      <c r="E55" s="219"/>
      <c r="F55" s="219"/>
      <c r="G55" s="219"/>
      <c r="H55" s="220"/>
      <c r="I55" s="146"/>
      <c r="J55" s="146"/>
      <c r="K55" s="146"/>
    </row>
    <row r="56" spans="1:11" x14ac:dyDescent="0.25">
      <c r="A56" s="3"/>
      <c r="B56" s="217"/>
      <c r="C56" s="218"/>
      <c r="D56" s="218"/>
      <c r="E56" s="219"/>
      <c r="F56" s="219"/>
      <c r="G56" s="219"/>
      <c r="H56" s="220"/>
      <c r="I56" s="146"/>
      <c r="J56" s="146"/>
      <c r="K56" s="146"/>
    </row>
    <row r="57" spans="1:11" x14ac:dyDescent="0.25">
      <c r="A57" s="3"/>
      <c r="B57" s="217"/>
      <c r="C57" s="218"/>
      <c r="D57" s="218"/>
      <c r="E57" s="219"/>
      <c r="F57" s="219"/>
      <c r="G57" s="219"/>
      <c r="H57" s="220"/>
      <c r="I57" s="146"/>
      <c r="J57" s="146"/>
      <c r="K57" s="146"/>
    </row>
    <row r="58" spans="1:11" x14ac:dyDescent="0.25">
      <c r="A58" s="3"/>
      <c r="B58" s="217"/>
      <c r="C58" s="218"/>
      <c r="D58" s="218"/>
      <c r="E58" s="219"/>
      <c r="F58" s="219"/>
      <c r="G58" s="219"/>
      <c r="H58" s="220"/>
      <c r="I58" s="146"/>
      <c r="J58" s="146"/>
      <c r="K58" s="146"/>
    </row>
    <row r="59" spans="1:11" x14ac:dyDescent="0.25">
      <c r="A59" s="3"/>
      <c r="B59" s="217"/>
      <c r="C59" s="218"/>
      <c r="D59" s="218"/>
      <c r="E59" s="219"/>
      <c r="F59" s="219"/>
      <c r="G59" s="219"/>
      <c r="H59" s="220"/>
      <c r="I59" s="146"/>
      <c r="J59" s="146"/>
      <c r="K59" s="146"/>
    </row>
    <row r="60" spans="1:11" x14ac:dyDescent="0.25">
      <c r="A60" s="3"/>
      <c r="B60" s="217"/>
      <c r="C60" s="218"/>
      <c r="D60" s="218"/>
      <c r="E60" s="219"/>
      <c r="F60" s="219"/>
      <c r="G60" s="219"/>
      <c r="H60" s="220"/>
      <c r="I60" s="146"/>
      <c r="J60" s="146"/>
      <c r="K60" s="146"/>
    </row>
    <row r="61" spans="1:11" x14ac:dyDescent="0.25">
      <c r="A61" s="3"/>
      <c r="B61" s="217"/>
      <c r="C61" s="218"/>
      <c r="D61" s="218"/>
      <c r="E61" s="219"/>
      <c r="F61" s="219"/>
      <c r="G61" s="219"/>
      <c r="H61" s="220"/>
      <c r="I61" s="146"/>
      <c r="J61" s="146"/>
      <c r="K61" s="146"/>
    </row>
    <row r="62" spans="1:11" x14ac:dyDescent="0.25">
      <c r="A62" s="3"/>
      <c r="B62" s="217"/>
      <c r="C62" s="218"/>
      <c r="D62" s="218"/>
      <c r="E62" s="219"/>
      <c r="F62" s="219"/>
      <c r="G62" s="219"/>
      <c r="H62" s="220"/>
      <c r="I62" s="146"/>
      <c r="J62" s="146"/>
      <c r="K62" s="146"/>
    </row>
    <row r="63" spans="1:11" x14ac:dyDescent="0.25">
      <c r="A63" s="3"/>
      <c r="B63" s="217"/>
      <c r="C63" s="218"/>
      <c r="D63" s="218"/>
      <c r="E63" s="219"/>
      <c r="F63" s="219"/>
      <c r="G63" s="219"/>
      <c r="H63" s="220"/>
      <c r="I63" s="146"/>
      <c r="J63" s="146"/>
      <c r="K63" s="146"/>
    </row>
    <row r="64" spans="1:11" x14ac:dyDescent="0.25">
      <c r="A64" s="3"/>
      <c r="B64" s="217"/>
      <c r="C64" s="218"/>
      <c r="D64" s="218"/>
      <c r="E64" s="219"/>
      <c r="F64" s="219"/>
      <c r="G64" s="219"/>
      <c r="H64" s="220"/>
      <c r="I64" s="146"/>
      <c r="J64" s="146"/>
      <c r="K64" s="146"/>
    </row>
    <row r="65" spans="1:11" x14ac:dyDescent="0.25">
      <c r="A65" s="3"/>
      <c r="B65" s="217"/>
      <c r="C65" s="218"/>
      <c r="D65" s="218"/>
      <c r="E65" s="219"/>
      <c r="F65" s="219"/>
      <c r="G65" s="219"/>
      <c r="H65" s="220"/>
      <c r="I65" s="146"/>
      <c r="J65" s="146"/>
      <c r="K65" s="146"/>
    </row>
    <row r="66" spans="1:11" x14ac:dyDescent="0.25">
      <c r="A66" s="3"/>
      <c r="B66" s="217"/>
      <c r="C66" s="218"/>
      <c r="D66" s="218"/>
      <c r="E66" s="219"/>
      <c r="F66" s="219"/>
      <c r="G66" s="219"/>
      <c r="H66" s="220"/>
      <c r="I66" s="146"/>
      <c r="J66" s="146"/>
      <c r="K66" s="146"/>
    </row>
    <row r="67" spans="1:11" x14ac:dyDescent="0.25">
      <c r="A67" s="3"/>
      <c r="B67" s="217"/>
      <c r="C67" s="218"/>
      <c r="D67" s="218"/>
      <c r="E67" s="219"/>
      <c r="F67" s="219"/>
      <c r="G67" s="219"/>
      <c r="H67" s="220"/>
      <c r="I67" s="146"/>
      <c r="J67" s="146"/>
      <c r="K67" s="146"/>
    </row>
    <row r="68" spans="1:11" x14ac:dyDescent="0.25">
      <c r="A68" s="3"/>
      <c r="B68" s="217"/>
      <c r="C68" s="218"/>
      <c r="D68" s="218"/>
      <c r="E68" s="219"/>
      <c r="F68" s="219"/>
      <c r="G68" s="219"/>
      <c r="H68" s="220"/>
      <c r="I68" s="146"/>
      <c r="J68" s="146"/>
      <c r="K68" s="146"/>
    </row>
    <row r="69" spans="1:11" x14ac:dyDescent="0.25">
      <c r="A69" s="3"/>
      <c r="B69" s="217"/>
      <c r="C69" s="218"/>
      <c r="D69" s="218"/>
      <c r="E69" s="219"/>
      <c r="F69" s="219"/>
      <c r="G69" s="219"/>
      <c r="H69" s="220"/>
      <c r="I69" s="146"/>
      <c r="J69" s="146"/>
      <c r="K69" s="146"/>
    </row>
    <row r="70" spans="1:11" x14ac:dyDescent="0.25">
      <c r="A70" s="3"/>
      <c r="B70" s="224"/>
      <c r="C70" s="225"/>
      <c r="D70" s="225"/>
      <c r="E70" s="226"/>
      <c r="F70" s="226"/>
      <c r="G70" s="226"/>
      <c r="H70" s="227"/>
      <c r="I70" s="146"/>
      <c r="J70" s="146"/>
      <c r="K70" s="146"/>
    </row>
  </sheetData>
  <sheetProtection algorithmName="SHA-512" hashValue="QCQ8oNPNP+vulQ34bNHQiyvIDiHFgrb8s6u54zB//kt4eJ4lNgSjqeogO5nLpXrxA96QY5Imx22U2L3X23eMUA==" saltValue="6EoaaHUG7Opi/3Unbc04DQ==" spinCount="100000" sheet="1" objects="1" scenarios="1"/>
  <phoneticPr fontId="44" type="noConversion"/>
  <conditionalFormatting sqref="D6:D23">
    <cfRule type="expression" dxfId="5" priority="4">
      <formula>IF(COUNTIF($D$6:$D6,$D6)&gt;1,TRUE,FALSE)</formula>
    </cfRule>
  </conditionalFormatting>
  <conditionalFormatting sqref="B6:B23">
    <cfRule type="expression" dxfId="4" priority="1">
      <formula>IF(AND($B6=0,$D6&gt;0),TRUE,FALSE)</formula>
    </cfRule>
    <cfRule type="expression" dxfId="3" priority="2">
      <formula>IF(COUNTIF($B$6:$B6,$B6)&gt;1,TRUE,FALSE)</formula>
    </cfRule>
  </conditionalFormatting>
  <dataValidations count="5">
    <dataValidation type="list" allowBlank="1" showInputMessage="1" sqref="K6" xr:uid="{624098AE-3D23-4BFE-A885-EDE3F550A0A7}">
      <formula1>"2020,2021,2022,2023,2024,2025,2026,2027,2028,2029,2030"</formula1>
    </dataValidation>
    <dataValidation type="list" allowBlank="1" showInputMessage="1" showErrorMessage="1" sqref="G6:G23" xr:uid="{63834ED2-D0A0-48FD-B91E-0C4CD9A634FA}">
      <formula1>"Sum,Average"</formula1>
    </dataValidation>
    <dataValidation type="list" allowBlank="1" showInputMessage="1" showErrorMessage="1" sqref="F6:F23" xr:uid="{E25901C6-B41E-42AB-91D5-A8CD028C489D}">
      <formula1>"Yes,No"</formula1>
    </dataValidation>
    <dataValidation type="custom" allowBlank="1" showInputMessage="1" showErrorMessage="1" errorTitle="Duplicate KPI Code!" error="Please, do not enter the duplicate KPI Code!" sqref="B6:B23" xr:uid="{B8477DF6-A280-4349-8BBE-1E0BBD61B329}">
      <formula1>IF(COUNTIF($B$6:$B6,$B6)&gt;1,FALSE,TRUE)</formula1>
    </dataValidation>
    <dataValidation type="custom" allowBlank="1" showInputMessage="1" showErrorMessage="1" errorTitle="Duplicate Criteria!" error="Please, do not enter the duplicate value!" sqref="D6:D23" xr:uid="{7A1BC42B-2ED1-4696-B7E6-3A0D7DB6E6CF}">
      <formula1>IF(COUNTIF($D$6:$D6,$D6)&gt;1,FALSE,TRUE)</formula1>
    </dataValidation>
  </dataValidations>
  <printOptions horizontalCentered="1" gridLines="1"/>
  <pageMargins left="0.31496062992125984" right="0.31496062992125984" top="0.31496062992125984" bottom="0.31496062992125984" header="0.31496062992125984" footer="0.31496062992125984"/>
  <pageSetup scale="54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0939C96-59CC-4CC7-8645-68A89BD4BC65}">
          <x14:formula1>
            <xm:f>Calc!$B$10:$B$21</xm:f>
          </x14:formula1>
          <xm:sqref>K7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6">
    <tabColor rgb="FF7F93A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17" s="108" customFormat="1" ht="24" customHeight="1" x14ac:dyDescent="0.25">
      <c r="B3" s="79"/>
      <c r="C3" s="88" t="s">
        <v>77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149" t="s">
        <v>0</v>
      </c>
      <c r="C5" s="150" t="s">
        <v>10</v>
      </c>
      <c r="D5" s="150" t="s">
        <v>7</v>
      </c>
      <c r="E5" s="150" t="s">
        <v>1</v>
      </c>
      <c r="F5" s="65" t="str">
        <f>IFERROR(INDEX(Calc!$H$7:$H$18,COLUMN(CY_Actual!F4)-COLUMN(CY_Actual!$E$4)),"")</f>
        <v>Jan 2022</v>
      </c>
      <c r="G5" s="65" t="str">
        <f>IFERROR(INDEX(Calc!$H$7:$H$18,COLUMN(CY_Actual!G4)-COLUMN(CY_Actual!$E$4)),"")</f>
        <v>Feb 2022</v>
      </c>
      <c r="H5" s="65" t="str">
        <f>IFERROR(INDEX(Calc!$H$7:$H$18,COLUMN(CY_Actual!H4)-COLUMN(CY_Actual!$E$4)),"")</f>
        <v>Mar 2022</v>
      </c>
      <c r="I5" s="65" t="str">
        <f>IFERROR(INDEX(Calc!$H$7:$H$18,COLUMN(CY_Actual!I4)-COLUMN(CY_Actual!$E$4)),"")</f>
        <v>Apr 2022</v>
      </c>
      <c r="J5" s="65" t="str">
        <f>IFERROR(INDEX(Calc!$H$7:$H$18,COLUMN(CY_Actual!J4)-COLUMN(CY_Actual!$E$4)),"")</f>
        <v>May 2022</v>
      </c>
      <c r="K5" s="65" t="str">
        <f>IFERROR(INDEX(Calc!$H$7:$H$18,COLUMN(CY_Actual!K4)-COLUMN(CY_Actual!$E$4)),"")</f>
        <v>Jun 2022</v>
      </c>
      <c r="L5" s="65" t="str">
        <f>IFERROR(INDEX(Calc!$H$7:$H$18,COLUMN(CY_Actual!L4)-COLUMN(CY_Actual!$E$4)),"")</f>
        <v>Jul 2022</v>
      </c>
      <c r="M5" s="65" t="str">
        <f>IFERROR(INDEX(Calc!$H$7:$H$18,COLUMN(CY_Actual!M4)-COLUMN(CY_Actual!$E$4)),"")</f>
        <v>Aug 2022</v>
      </c>
      <c r="N5" s="65" t="str">
        <f>IFERROR(INDEX(Calc!$H$7:$H$18,COLUMN(CY_Actual!N4)-COLUMN(CY_Actual!$E$4)),"")</f>
        <v>Sep 2022</v>
      </c>
      <c r="O5" s="65" t="str">
        <f>IFERROR(INDEX(Calc!$H$7:$H$18,COLUMN(CY_Actual!O4)-COLUMN(CY_Actual!$E$4)),"")</f>
        <v>Oct 2022</v>
      </c>
      <c r="P5" s="65" t="str">
        <f>IFERROR(INDEX(Calc!$H$7:$H$18,COLUMN(CY_Actual!P4)-COLUMN(CY_Actual!$E$4)),"")</f>
        <v>Nov 2022</v>
      </c>
      <c r="Q5" s="66" t="str">
        <f>IFERROR(INDEX(Calc!$H$7:$H$18,COLUMN(CY_Actual!Q4)-COLUMN(CY_Actual!$E$4)),"")</f>
        <v>Dec 2022</v>
      </c>
    </row>
    <row r="6" spans="1:17" x14ac:dyDescent="0.25">
      <c r="A6" s="3"/>
      <c r="B6" s="64">
        <f>IFERROR(IF(LEN(INDEX(Metrics!$B$6:$H$23,ROW($A6)-ROW($A$5),MATCH(B$5,Metrics!$B$5:$H$5,0)))=0,"",INDEX(Metrics!$B$6:$H$23,ROW($A6)-ROW($A$5),MATCH(B$5,Metrics!$B$5:$H$5,0))),"")</f>
        <v>101</v>
      </c>
      <c r="C6" s="159" t="str">
        <f>IFERROR(IF(LEN(INDEX(Metrics!$B$6:$H$23,ROW($A6)-ROW($A$5),MATCH(C$5,Metrics!$B$5:$H$5,0)))=0,"",INDEX(Metrics!$B$6:$H$23,ROW($A6)-ROW($A$5),MATCH(C$5,Metrics!$B$5:$H$5,0))),"")</f>
        <v>Customer Interaction</v>
      </c>
      <c r="D6" s="159" t="str">
        <f>IFERROR(IF(LEN(INDEX(Metrics!$B$6:$H$23,ROW($A6)-ROW($A$5),MATCH(D$5,Metrics!$B$5:$H$5,0)))=0,"",INDEX(Metrics!$B$6:$H$23,ROW($A6)-ROW($A$5),MATCH(D$5,Metrics!$B$5:$H$5,0))),"")</f>
        <v xml:space="preserve">Number of E-mail Marketing </v>
      </c>
      <c r="E6" s="41" t="str">
        <f>IFERROR(IF(LEN(INDEX(Metrics!$B$6:$H$23,ROW($A6)-ROW($A$5),MATCH(E$5,Metrics!$B$5:$H$5,0)))=0,"",INDEX(Metrics!$B$6:$H$23,ROW($A6)-ROW($A$5),MATCH(E$5,Metrics!$B$5:$H$5,0))),"")</f>
        <v>#</v>
      </c>
      <c r="F6" s="180">
        <v>35500</v>
      </c>
      <c r="G6" s="180">
        <v>28800</v>
      </c>
      <c r="H6" s="180">
        <v>27300</v>
      </c>
      <c r="I6" s="180">
        <v>26650</v>
      </c>
      <c r="J6" s="180">
        <v>32200</v>
      </c>
      <c r="K6" s="180">
        <v>31400</v>
      </c>
      <c r="L6" s="180"/>
      <c r="M6" s="180"/>
      <c r="N6" s="180"/>
      <c r="O6" s="180"/>
      <c r="P6" s="180"/>
      <c r="Q6" s="181"/>
    </row>
    <row r="7" spans="1:17" x14ac:dyDescent="0.25">
      <c r="A7" s="3"/>
      <c r="B7" s="62">
        <f>IFERROR(IF(LEN(INDEX(Metrics!$B$6:$H$23,ROW($A7)-ROW($A$5),MATCH(B$5,Metrics!$B$5:$H$5,0)))=0,"",INDEX(Metrics!$B$6:$H$23,ROW($A7)-ROW($A$5),MATCH(B$5,Metrics!$B$5:$H$5,0))),"")</f>
        <v>102</v>
      </c>
      <c r="C7" s="160" t="str">
        <f>IFERROR(IF(LEN(INDEX(Metrics!$B$6:$H$23,ROW($A7)-ROW($A$5),MATCH(C$5,Metrics!$B$5:$H$5,0)))=0,"",INDEX(Metrics!$B$6:$H$23,ROW($A7)-ROW($A$5),MATCH(C$5,Metrics!$B$5:$H$5,0))),"")</f>
        <v>Customer Interaction</v>
      </c>
      <c r="D7" s="160" t="str">
        <f>IFERROR(IF(LEN(INDEX(Metrics!$B$6:$H$23,ROW($A7)-ROW($A$5),MATCH(D$5,Metrics!$B$5:$H$5,0)))=0,"",INDEX(Metrics!$B$6:$H$23,ROW($A7)-ROW($A$5),MATCH(D$5,Metrics!$B$5:$H$5,0))),"")</f>
        <v>Email click-through Rate</v>
      </c>
      <c r="E7" s="42" t="str">
        <f>IFERROR(IF(LEN(INDEX(Metrics!$B$6:$H$23,ROW($A7)-ROW($A$5),MATCH(E$5,Metrics!$B$5:$H$5,0)))=0,"",INDEX(Metrics!$B$6:$H$23,ROW($A7)-ROW($A$5),MATCH(E$5,Metrics!$B$5:$H$5,0))),"")</f>
        <v>%</v>
      </c>
      <c r="F7" s="184">
        <v>0.7</v>
      </c>
      <c r="G7" s="184">
        <v>0.67</v>
      </c>
      <c r="H7" s="184">
        <v>0.68300000000000005</v>
      </c>
      <c r="I7" s="184">
        <v>0.745</v>
      </c>
      <c r="J7" s="184">
        <v>0.78400000000000003</v>
      </c>
      <c r="K7" s="184">
        <v>0.72299999999999998</v>
      </c>
      <c r="L7" s="184"/>
      <c r="M7" s="184"/>
      <c r="N7" s="184"/>
      <c r="O7" s="184"/>
      <c r="P7" s="184"/>
      <c r="Q7" s="185"/>
    </row>
    <row r="8" spans="1:17" x14ac:dyDescent="0.25">
      <c r="A8" s="3"/>
      <c r="B8" s="62">
        <f>IFERROR(IF(LEN(INDEX(Metrics!$B$6:$H$23,ROW($A8)-ROW($A$5),MATCH(B$5,Metrics!$B$5:$H$5,0)))=0,"",INDEX(Metrics!$B$6:$H$23,ROW($A8)-ROW($A$5),MATCH(B$5,Metrics!$B$5:$H$5,0))),"")</f>
        <v>103</v>
      </c>
      <c r="C8" s="160" t="str">
        <f>IFERROR(IF(LEN(INDEX(Metrics!$B$6:$H$23,ROW($A8)-ROW($A$5),MATCH(C$5,Metrics!$B$5:$H$5,0)))=0,"",INDEX(Metrics!$B$6:$H$23,ROW($A8)-ROW($A$5),MATCH(C$5,Metrics!$B$5:$H$5,0))),"")</f>
        <v>Customer Interaction</v>
      </c>
      <c r="D8" s="160" t="str">
        <f>IFERROR(IF(LEN(INDEX(Metrics!$B$6:$H$23,ROW($A8)-ROW($A$5),MATCH(D$5,Metrics!$B$5:$H$5,0)))=0,"",INDEX(Metrics!$B$6:$H$23,ROW($A8)-ROW($A$5),MATCH(D$5,Metrics!$B$5:$H$5,0))),"")</f>
        <v>Website Conversion Rate</v>
      </c>
      <c r="E8" s="42" t="str">
        <f>IFERROR(IF(LEN(INDEX(Metrics!$B$6:$H$23,ROW($A8)-ROW($A$5),MATCH(E$5,Metrics!$B$5:$H$5,0)))=0,"",INDEX(Metrics!$B$6:$H$23,ROW($A8)-ROW($A$5),MATCH(E$5,Metrics!$B$5:$H$5,0))),"")</f>
        <v>%</v>
      </c>
      <c r="F8" s="184">
        <v>0.42</v>
      </c>
      <c r="G8" s="184">
        <v>0.435</v>
      </c>
      <c r="H8" s="184">
        <v>0.42299999999999999</v>
      </c>
      <c r="I8" s="184">
        <v>0.44400000000000001</v>
      </c>
      <c r="J8" s="184">
        <v>0.45600000000000002</v>
      </c>
      <c r="K8" s="184">
        <v>0.47299999999999998</v>
      </c>
      <c r="L8" s="184"/>
      <c r="M8" s="184"/>
      <c r="N8" s="184"/>
      <c r="O8" s="184"/>
      <c r="P8" s="184"/>
      <c r="Q8" s="185"/>
    </row>
    <row r="9" spans="1:17" x14ac:dyDescent="0.25">
      <c r="A9" s="3"/>
      <c r="B9" s="62">
        <f>IFERROR(IF(LEN(INDEX(Metrics!$B$6:$H$23,ROW($A9)-ROW($A$5),MATCH(B$5,Metrics!$B$5:$H$5,0)))=0,"",INDEX(Metrics!$B$6:$H$23,ROW($A9)-ROW($A$5),MATCH(B$5,Metrics!$B$5:$H$5,0))),"")</f>
        <v>104</v>
      </c>
      <c r="C9" s="160" t="str">
        <f>IFERROR(IF(LEN(INDEX(Metrics!$B$6:$H$23,ROW($A9)-ROW($A$5),MATCH(C$5,Metrics!$B$5:$H$5,0)))=0,"",INDEX(Metrics!$B$6:$H$23,ROW($A9)-ROW($A$5),MATCH(C$5,Metrics!$B$5:$H$5,0))),"")</f>
        <v>Customer Interaction</v>
      </c>
      <c r="D9" s="160" t="str">
        <f>IFERROR(IF(LEN(INDEX(Metrics!$B$6:$H$23,ROW($A9)-ROW($A$5),MATCH(D$5,Metrics!$B$5:$H$5,0)))=0,"",INDEX(Metrics!$B$6:$H$23,ROW($A9)-ROW($A$5),MATCH(D$5,Metrics!$B$5:$H$5,0))),"")</f>
        <v>Number of Sales Call</v>
      </c>
      <c r="E9" s="42" t="str">
        <f>IFERROR(IF(LEN(INDEX(Metrics!$B$6:$H$23,ROW($A9)-ROW($A$5),MATCH(E$5,Metrics!$B$5:$H$5,0)))=0,"",INDEX(Metrics!$B$6:$H$23,ROW($A9)-ROW($A$5),MATCH(E$5,Metrics!$B$5:$H$5,0))),"")</f>
        <v>#</v>
      </c>
      <c r="F9" s="182">
        <v>1550</v>
      </c>
      <c r="G9" s="182">
        <v>1350</v>
      </c>
      <c r="H9" s="182">
        <v>1340</v>
      </c>
      <c r="I9" s="182">
        <v>1570</v>
      </c>
      <c r="J9" s="182">
        <v>1456</v>
      </c>
      <c r="K9" s="182">
        <v>1412</v>
      </c>
      <c r="L9" s="182"/>
      <c r="M9" s="182"/>
      <c r="N9" s="182"/>
      <c r="O9" s="182"/>
      <c r="P9" s="182"/>
      <c r="Q9" s="183"/>
    </row>
    <row r="10" spans="1:17" x14ac:dyDescent="0.25">
      <c r="A10" s="3"/>
      <c r="B10" s="62">
        <f>IFERROR(IF(LEN(INDEX(Metrics!$B$6:$H$23,ROW($A10)-ROW($A$5),MATCH(B$5,Metrics!$B$5:$H$5,0)))=0,"",INDEX(Metrics!$B$6:$H$23,ROW($A10)-ROW($A$5),MATCH(B$5,Metrics!$B$5:$H$5,0))),"")</f>
        <v>105</v>
      </c>
      <c r="C10" s="160" t="str">
        <f>IFERROR(IF(LEN(INDEX(Metrics!$B$6:$H$23,ROW($A10)-ROW($A$5),MATCH(C$5,Metrics!$B$5:$H$5,0)))=0,"",INDEX(Metrics!$B$6:$H$23,ROW($A10)-ROW($A$5),MATCH(C$5,Metrics!$B$5:$H$5,0))),"")</f>
        <v>Customer Interaction</v>
      </c>
      <c r="D10" s="160" t="str">
        <f>IFERROR(IF(LEN(INDEX(Metrics!$B$6:$H$23,ROW($A10)-ROW($A$5),MATCH(D$5,Metrics!$B$5:$H$5,0)))=0,"",INDEX(Metrics!$B$6:$H$23,ROW($A10)-ROW($A$5),MATCH(D$5,Metrics!$B$5:$H$5,0))),"")</f>
        <v>Number of SMS</v>
      </c>
      <c r="E10" s="42" t="str">
        <f>IFERROR(IF(LEN(INDEX(Metrics!$B$6:$H$23,ROW($A10)-ROW($A$5),MATCH(E$5,Metrics!$B$5:$H$5,0)))=0,"",INDEX(Metrics!$B$6:$H$23,ROW($A10)-ROW($A$5),MATCH(E$5,Metrics!$B$5:$H$5,0))),"")</f>
        <v>#</v>
      </c>
      <c r="F10" s="182">
        <v>22379</v>
      </c>
      <c r="G10" s="182">
        <v>24300</v>
      </c>
      <c r="H10" s="182">
        <v>22570</v>
      </c>
      <c r="I10" s="182">
        <v>28910</v>
      </c>
      <c r="J10" s="182">
        <v>25210</v>
      </c>
      <c r="K10" s="182">
        <v>26126</v>
      </c>
      <c r="L10" s="182"/>
      <c r="M10" s="182"/>
      <c r="N10" s="182"/>
      <c r="O10" s="182"/>
      <c r="P10" s="182"/>
      <c r="Q10" s="183"/>
    </row>
    <row r="11" spans="1:17" x14ac:dyDescent="0.25">
      <c r="A11" s="3"/>
      <c r="B11" s="62">
        <f>IFERROR(IF(LEN(INDEX(Metrics!$B$6:$H$23,ROW($A11)-ROW($A$5),MATCH(B$5,Metrics!$B$5:$H$5,0)))=0,"",INDEX(Metrics!$B$6:$H$23,ROW($A11)-ROW($A$5),MATCH(B$5,Metrics!$B$5:$H$5,0))),"")</f>
        <v>106</v>
      </c>
      <c r="C11" s="160" t="str">
        <f>IFERROR(IF(LEN(INDEX(Metrics!$B$6:$H$23,ROW($A11)-ROW($A$5),MATCH(C$5,Metrics!$B$5:$H$5,0)))=0,"",INDEX(Metrics!$B$6:$H$23,ROW($A11)-ROW($A$5),MATCH(C$5,Metrics!$B$5:$H$5,0))),"")</f>
        <v>Customer Interaction</v>
      </c>
      <c r="D11" s="160" t="str">
        <f>IFERROR(IF(LEN(INDEX(Metrics!$B$6:$H$23,ROW($A11)-ROW($A$5),MATCH(D$5,Metrics!$B$5:$H$5,0)))=0,"",INDEX(Metrics!$B$6:$H$23,ROW($A11)-ROW($A$5),MATCH(D$5,Metrics!$B$5:$H$5,0))),"")</f>
        <v>Average Interaction Cost</v>
      </c>
      <c r="E11" s="42" t="str">
        <f>IFERROR(IF(LEN(INDEX(Metrics!$B$6:$H$23,ROW($A11)-ROW($A$5),MATCH(E$5,Metrics!$B$5:$H$5,0)))=0,"",INDEX(Metrics!$B$6:$H$23,ROW($A11)-ROW($A$5),MATCH(E$5,Metrics!$B$5:$H$5,0))),"")</f>
        <v>USD</v>
      </c>
      <c r="F11" s="176">
        <v>0.44700000000000001</v>
      </c>
      <c r="G11" s="176">
        <v>0.4</v>
      </c>
      <c r="H11" s="176">
        <v>0.37</v>
      </c>
      <c r="I11" s="176">
        <v>0.45</v>
      </c>
      <c r="J11" s="176">
        <v>0.56000000000000005</v>
      </c>
      <c r="K11" s="176">
        <v>0.45</v>
      </c>
      <c r="L11" s="177"/>
      <c r="M11" s="177"/>
      <c r="N11" s="177"/>
      <c r="O11" s="177"/>
      <c r="P11" s="177"/>
      <c r="Q11" s="178"/>
    </row>
    <row r="12" spans="1:17" x14ac:dyDescent="0.25">
      <c r="A12" s="3"/>
      <c r="B12" s="62">
        <f>IFERROR(IF(LEN(INDEX(Metrics!$B$6:$H$23,ROW($A12)-ROW($A$5),MATCH(B$5,Metrics!$B$5:$H$5,0)))=0,"",INDEX(Metrics!$B$6:$H$23,ROW($A12)-ROW($A$5),MATCH(B$5,Metrics!$B$5:$H$5,0))),"")</f>
        <v>107</v>
      </c>
      <c r="C12" s="160" t="str">
        <f>IFERROR(IF(LEN(INDEX(Metrics!$B$6:$H$23,ROW($A12)-ROW($A$5),MATCH(C$5,Metrics!$B$5:$H$5,0)))=0,"",INDEX(Metrics!$B$6:$H$23,ROW($A12)-ROW($A$5),MATCH(C$5,Metrics!$B$5:$H$5,0))),"")</f>
        <v>Customer Interaction</v>
      </c>
      <c r="D12" s="160" t="str">
        <f>IFERROR(IF(LEN(INDEX(Metrics!$B$6:$H$23,ROW($A12)-ROW($A$5),MATCH(D$5,Metrics!$B$5:$H$5,0)))=0,"",INDEX(Metrics!$B$6:$H$23,ROW($A12)-ROW($A$5),MATCH(D$5,Metrics!$B$5:$H$5,0))),"")</f>
        <v>Self Service Rate</v>
      </c>
      <c r="E12" s="42" t="str">
        <f>IFERROR(IF(LEN(INDEX(Metrics!$B$6:$H$23,ROW($A12)-ROW($A$5),MATCH(E$5,Metrics!$B$5:$H$5,0)))=0,"",INDEX(Metrics!$B$6:$H$23,ROW($A12)-ROW($A$5),MATCH(E$5,Metrics!$B$5:$H$5,0))),"")</f>
        <v>%</v>
      </c>
      <c r="F12" s="184">
        <v>0.16</v>
      </c>
      <c r="G12" s="184">
        <v>0.2</v>
      </c>
      <c r="H12" s="184">
        <v>0.16700000000000001</v>
      </c>
      <c r="I12" s="184">
        <v>0.18099999999999999</v>
      </c>
      <c r="J12" s="184">
        <v>0.17399999999999999</v>
      </c>
      <c r="K12" s="184">
        <v>0.184</v>
      </c>
      <c r="L12" s="184"/>
      <c r="M12" s="184"/>
      <c r="N12" s="184"/>
      <c r="O12" s="184"/>
      <c r="P12" s="184"/>
      <c r="Q12" s="185"/>
    </row>
    <row r="13" spans="1:17" x14ac:dyDescent="0.25">
      <c r="A13" s="3"/>
      <c r="B13" s="62">
        <f>IFERROR(IF(LEN(INDEX(Metrics!$B$6:$H$23,ROW($A13)-ROW($A$5),MATCH(B$5,Metrics!$B$5:$H$5,0)))=0,"",INDEX(Metrics!$B$6:$H$23,ROW($A13)-ROW($A$5),MATCH(B$5,Metrics!$B$5:$H$5,0))),"")</f>
        <v>108</v>
      </c>
      <c r="C13" s="160" t="str">
        <f>IFERROR(IF(LEN(INDEX(Metrics!$B$6:$H$23,ROW($A13)-ROW($A$5),MATCH(C$5,Metrics!$B$5:$H$5,0)))=0,"",INDEX(Metrics!$B$6:$H$23,ROW($A13)-ROW($A$5),MATCH(C$5,Metrics!$B$5:$H$5,0))),"")</f>
        <v>Customer Interaction</v>
      </c>
      <c r="D13" s="160" t="str">
        <f>IFERROR(IF(LEN(INDEX(Metrics!$B$6:$H$23,ROW($A13)-ROW($A$5),MATCH(D$5,Metrics!$B$5:$H$5,0)))=0,"",INDEX(Metrics!$B$6:$H$23,ROW($A13)-ROW($A$5),MATCH(D$5,Metrics!$B$5:$H$5,0))),"")</f>
        <v/>
      </c>
      <c r="E13" s="42" t="str">
        <f>IFERROR(IF(LEN(INDEX(Metrics!$B$6:$H$23,ROW($A13)-ROW($A$5),MATCH(E$5,Metrics!$B$5:$H$5,0)))=0,"",INDEX(Metrics!$B$6:$H$23,ROW($A13)-ROW($A$5),MATCH(E$5,Metrics!$B$5:$H$5,0))),"")</f>
        <v/>
      </c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63"/>
    </row>
    <row r="14" spans="1:17" x14ac:dyDescent="0.25">
      <c r="A14" s="3"/>
      <c r="B14" s="62">
        <f>IFERROR(IF(LEN(INDEX(Metrics!$B$6:$H$23,ROW($A14)-ROW($A$5),MATCH(B$5,Metrics!$B$5:$H$5,0)))=0,"",INDEX(Metrics!$B$6:$H$23,ROW($A14)-ROW($A$5),MATCH(B$5,Metrics!$B$5:$H$5,0))),"")</f>
        <v>109</v>
      </c>
      <c r="C14" s="160" t="str">
        <f>IFERROR(IF(LEN(INDEX(Metrics!$B$6:$H$23,ROW($A14)-ROW($A$5),MATCH(C$5,Metrics!$B$5:$H$5,0)))=0,"",INDEX(Metrics!$B$6:$H$23,ROW($A14)-ROW($A$5),MATCH(C$5,Metrics!$B$5:$H$5,0))),"")</f>
        <v>Customer Interaction</v>
      </c>
      <c r="D14" s="160" t="str">
        <f>IFERROR(IF(LEN(INDEX(Metrics!$B$6:$H$23,ROW($A14)-ROW($A$5),MATCH(D$5,Metrics!$B$5:$H$5,0)))=0,"",INDEX(Metrics!$B$6:$H$23,ROW($A14)-ROW($A$5),MATCH(D$5,Metrics!$B$5:$H$5,0))),"")</f>
        <v/>
      </c>
      <c r="E14" s="42" t="str">
        <f>IFERROR(IF(LEN(INDEX(Metrics!$B$6:$H$23,ROW($A14)-ROW($A$5),MATCH(E$5,Metrics!$B$5:$H$5,0)))=0,"",INDEX(Metrics!$B$6:$H$23,ROW($A14)-ROW($A$5),MATCH(E$5,Metrics!$B$5:$H$5,0))),"")</f>
        <v/>
      </c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63"/>
    </row>
    <row r="15" spans="1:17" x14ac:dyDescent="0.25">
      <c r="A15" s="3"/>
      <c r="B15" s="62">
        <f>IFERROR(IF(LEN(INDEX(Metrics!$B$6:$H$23,ROW($A15)-ROW($A$5),MATCH(B$5,Metrics!$B$5:$H$5,0)))=0,"",INDEX(Metrics!$B$6:$H$23,ROW($A15)-ROW($A$5),MATCH(B$5,Metrics!$B$5:$H$5,0))),"")</f>
        <v>201</v>
      </c>
      <c r="C15" s="160" t="str">
        <f>IFERROR(IF(LEN(INDEX(Metrics!$B$6:$H$23,ROW($A15)-ROW($A$5),MATCH(C$5,Metrics!$B$5:$H$5,0)))=0,"",INDEX(Metrics!$B$6:$H$23,ROW($A15)-ROW($A$5),MATCH(C$5,Metrics!$B$5:$H$5,0))),"")</f>
        <v>Lead Generation</v>
      </c>
      <c r="D15" s="160" t="str">
        <f>IFERROR(IF(LEN(INDEX(Metrics!$B$6:$H$23,ROW($A15)-ROW($A$5),MATCH(D$5,Metrics!$B$5:$H$5,0)))=0,"",INDEX(Metrics!$B$6:$H$23,ROW($A15)-ROW($A$5),MATCH(D$5,Metrics!$B$5:$H$5,0))),"")</f>
        <v>New Leads/Prospects</v>
      </c>
      <c r="E15" s="42" t="str">
        <f>IFERROR(IF(LEN(INDEX(Metrics!$B$6:$H$23,ROW($A15)-ROW($A$5),MATCH(E$5,Metrics!$B$5:$H$5,0)))=0,"",INDEX(Metrics!$B$6:$H$23,ROW($A15)-ROW($A$5),MATCH(E$5,Metrics!$B$5:$H$5,0))),"")</f>
        <v xml:space="preserve"> #</v>
      </c>
      <c r="F15" s="182">
        <v>1490.1689879999999</v>
      </c>
      <c r="G15" s="182">
        <v>1340</v>
      </c>
      <c r="H15" s="182">
        <v>1257</v>
      </c>
      <c r="I15" s="182">
        <v>1380</v>
      </c>
      <c r="J15" s="182">
        <v>1420</v>
      </c>
      <c r="K15" s="182">
        <v>1530</v>
      </c>
      <c r="L15" s="182"/>
      <c r="M15" s="182"/>
      <c r="N15" s="182"/>
      <c r="O15" s="182"/>
      <c r="P15" s="182"/>
      <c r="Q15" s="183"/>
    </row>
    <row r="16" spans="1:17" x14ac:dyDescent="0.25">
      <c r="A16" s="3"/>
      <c r="B16" s="62">
        <f>IFERROR(IF(LEN(INDEX(Metrics!$B$6:$H$23,ROW($A16)-ROW($A$5),MATCH(B$5,Metrics!$B$5:$H$5,0)))=0,"",INDEX(Metrics!$B$6:$H$23,ROW($A16)-ROW($A$5),MATCH(B$5,Metrics!$B$5:$H$5,0))),"")</f>
        <v>202</v>
      </c>
      <c r="C16" s="160" t="str">
        <f>IFERROR(IF(LEN(INDEX(Metrics!$B$6:$H$23,ROW($A16)-ROW($A$5),MATCH(C$5,Metrics!$B$5:$H$5,0)))=0,"",INDEX(Metrics!$B$6:$H$23,ROW($A16)-ROW($A$5),MATCH(C$5,Metrics!$B$5:$H$5,0))),"")</f>
        <v>Lead Generation</v>
      </c>
      <c r="D16" s="160" t="str">
        <f>IFERROR(IF(LEN(INDEX(Metrics!$B$6:$H$23,ROW($A16)-ROW($A$5),MATCH(D$5,Metrics!$B$5:$H$5,0)))=0,"",INDEX(Metrics!$B$6:$H$23,ROW($A16)-ROW($A$5),MATCH(D$5,Metrics!$B$5:$H$5,0))),"")</f>
        <v>Cost Per Lead Generated</v>
      </c>
      <c r="E16" s="42" t="str">
        <f>IFERROR(IF(LEN(INDEX(Metrics!$B$6:$H$23,ROW($A16)-ROW($A$5),MATCH(E$5,Metrics!$B$5:$H$5,0)))=0,"",INDEX(Metrics!$B$6:$H$23,ROW($A16)-ROW($A$5),MATCH(E$5,Metrics!$B$5:$H$5,0))),"")</f>
        <v>USD</v>
      </c>
      <c r="F16" s="176">
        <v>1.1164246632000001</v>
      </c>
      <c r="G16" s="176">
        <v>1.22</v>
      </c>
      <c r="H16" s="176">
        <v>1.32</v>
      </c>
      <c r="I16" s="176">
        <v>1.53</v>
      </c>
      <c r="J16" s="176">
        <v>1.44</v>
      </c>
      <c r="K16" s="176">
        <v>1.3</v>
      </c>
      <c r="L16" s="176"/>
      <c r="M16" s="176"/>
      <c r="N16" s="176"/>
      <c r="O16" s="176"/>
      <c r="P16" s="176"/>
      <c r="Q16" s="179"/>
    </row>
    <row r="17" spans="1:17" x14ac:dyDescent="0.25">
      <c r="A17" s="3"/>
      <c r="B17" s="62">
        <f>IFERROR(IF(LEN(INDEX(Metrics!$B$6:$H$23,ROW($A17)-ROW($A$5),MATCH(B$5,Metrics!$B$5:$H$5,0)))=0,"",INDEX(Metrics!$B$6:$H$23,ROW($A17)-ROW($A$5),MATCH(B$5,Metrics!$B$5:$H$5,0))),"")</f>
        <v>203</v>
      </c>
      <c r="C17" s="160" t="str">
        <f>IFERROR(IF(LEN(INDEX(Metrics!$B$6:$H$23,ROW($A17)-ROW($A$5),MATCH(C$5,Metrics!$B$5:$H$5,0)))=0,"",INDEX(Metrics!$B$6:$H$23,ROW($A17)-ROW($A$5),MATCH(C$5,Metrics!$B$5:$H$5,0))),"")</f>
        <v>Lead Generation</v>
      </c>
      <c r="D17" s="160" t="str">
        <f>IFERROR(IF(LEN(INDEX(Metrics!$B$6:$H$23,ROW($A17)-ROW($A$5),MATCH(D$5,Metrics!$B$5:$H$5,0)))=0,"",INDEX(Metrics!$B$6:$H$23,ROW($A17)-ROW($A$5),MATCH(D$5,Metrics!$B$5:$H$5,0))),"")</f>
        <v>Conversion Rate</v>
      </c>
      <c r="E17" s="42" t="str">
        <f>IFERROR(IF(LEN(INDEX(Metrics!$B$6:$H$23,ROW($A17)-ROW($A$5),MATCH(E$5,Metrics!$B$5:$H$5,0)))=0,"",INDEX(Metrics!$B$6:$H$23,ROW($A17)-ROW($A$5),MATCH(E$5,Metrics!$B$5:$H$5,0))),"")</f>
        <v>%</v>
      </c>
      <c r="F17" s="184">
        <v>2.83806432E-2</v>
      </c>
      <c r="G17" s="184">
        <v>2.3E-2</v>
      </c>
      <c r="H17" s="184">
        <v>2.7E-2</v>
      </c>
      <c r="I17" s="184">
        <v>2.9000000000000001E-2</v>
      </c>
      <c r="J17" s="184">
        <v>2.5000000000000001E-2</v>
      </c>
      <c r="K17" s="184">
        <v>2.3E-2</v>
      </c>
      <c r="L17" s="184"/>
      <c r="M17" s="184"/>
      <c r="N17" s="184"/>
      <c r="O17" s="184"/>
      <c r="P17" s="184"/>
      <c r="Q17" s="185"/>
    </row>
    <row r="18" spans="1:17" x14ac:dyDescent="0.25">
      <c r="A18" s="3"/>
      <c r="B18" s="62">
        <f>IFERROR(IF(LEN(INDEX(Metrics!$B$6:$H$23,ROW($A18)-ROW($A$5),MATCH(B$5,Metrics!$B$5:$H$5,0)))=0,"",INDEX(Metrics!$B$6:$H$23,ROW($A18)-ROW($A$5),MATCH(B$5,Metrics!$B$5:$H$5,0))),"")</f>
        <v>204</v>
      </c>
      <c r="C18" s="160" t="str">
        <f>IFERROR(IF(LEN(INDEX(Metrics!$B$6:$H$23,ROW($A18)-ROW($A$5),MATCH(C$5,Metrics!$B$5:$H$5,0)))=0,"",INDEX(Metrics!$B$6:$H$23,ROW($A18)-ROW($A$5),MATCH(C$5,Metrics!$B$5:$H$5,0))),"")</f>
        <v>Lead Generation</v>
      </c>
      <c r="D18" s="160" t="str">
        <f>IFERROR(IF(LEN(INDEX(Metrics!$B$6:$H$23,ROW($A18)-ROW($A$5),MATCH(D$5,Metrics!$B$5:$H$5,0)))=0,"",INDEX(Metrics!$B$6:$H$23,ROW($A18)-ROW($A$5),MATCH(D$5,Metrics!$B$5:$H$5,0))),"")</f>
        <v>Cost Per Conversion</v>
      </c>
      <c r="E18" s="42" t="str">
        <f>IFERROR(IF(LEN(INDEX(Metrics!$B$6:$H$23,ROW($A18)-ROW($A$5),MATCH(E$5,Metrics!$B$5:$H$5,0)))=0,"",INDEX(Metrics!$B$6:$H$23,ROW($A18)-ROW($A$5),MATCH(E$5,Metrics!$B$5:$H$5,0))),"")</f>
        <v>USD</v>
      </c>
      <c r="F18" s="176">
        <v>2.4711738163199999</v>
      </c>
      <c r="G18" s="176">
        <v>2.33</v>
      </c>
      <c r="H18" s="176">
        <v>2.4500000000000002</v>
      </c>
      <c r="I18" s="176">
        <v>2.54</v>
      </c>
      <c r="J18" s="176">
        <v>2.21</v>
      </c>
      <c r="K18" s="176">
        <v>2.33</v>
      </c>
      <c r="L18" s="176"/>
      <c r="M18" s="176"/>
      <c r="N18" s="176"/>
      <c r="O18" s="176"/>
      <c r="P18" s="176"/>
      <c r="Q18" s="179"/>
    </row>
    <row r="19" spans="1:17" x14ac:dyDescent="0.25">
      <c r="A19" s="3"/>
      <c r="B19" s="62">
        <f>IFERROR(IF(LEN(INDEX(Metrics!$B$6:$H$23,ROW($A19)-ROW($A$5),MATCH(B$5,Metrics!$B$5:$H$5,0)))=0,"",INDEX(Metrics!$B$6:$H$23,ROW($A19)-ROW($A$5),MATCH(B$5,Metrics!$B$5:$H$5,0))),"")</f>
        <v>205</v>
      </c>
      <c r="C19" s="160" t="str">
        <f>IFERROR(IF(LEN(INDEX(Metrics!$B$6:$H$23,ROW($A19)-ROW($A$5),MATCH(C$5,Metrics!$B$5:$H$5,0)))=0,"",INDEX(Metrics!$B$6:$H$23,ROW($A19)-ROW($A$5),MATCH(C$5,Metrics!$B$5:$H$5,0))),"")</f>
        <v>Lead Generation</v>
      </c>
      <c r="D19" s="160" t="str">
        <f>IFERROR(IF(LEN(INDEX(Metrics!$B$6:$H$23,ROW($A19)-ROW($A$5),MATCH(D$5,Metrics!$B$5:$H$5,0)))=0,"",INDEX(Metrics!$B$6:$H$23,ROW($A19)-ROW($A$5),MATCH(D$5,Metrics!$B$5:$H$5,0))),"")</f>
        <v>Retention Rate</v>
      </c>
      <c r="E19" s="42" t="str">
        <f>IFERROR(IF(LEN(INDEX(Metrics!$B$6:$H$23,ROW($A19)-ROW($A$5),MATCH(E$5,Metrics!$B$5:$H$5,0)))=0,"",INDEX(Metrics!$B$6:$H$23,ROW($A19)-ROW($A$5),MATCH(E$5,Metrics!$B$5:$H$5,0))),"")</f>
        <v>%</v>
      </c>
      <c r="F19" s="184">
        <v>0.78</v>
      </c>
      <c r="G19" s="184">
        <v>0.75</v>
      </c>
      <c r="H19" s="184">
        <v>0.88</v>
      </c>
      <c r="I19" s="184">
        <v>0.89</v>
      </c>
      <c r="J19" s="184">
        <v>0.86</v>
      </c>
      <c r="K19" s="184">
        <v>0.8</v>
      </c>
      <c r="L19" s="184"/>
      <c r="M19" s="184"/>
      <c r="N19" s="184"/>
      <c r="O19" s="184"/>
      <c r="P19" s="184"/>
      <c r="Q19" s="185"/>
    </row>
    <row r="20" spans="1:17" x14ac:dyDescent="0.25">
      <c r="A20" s="3"/>
      <c r="B20" s="62">
        <f>IFERROR(IF(LEN(INDEX(Metrics!$B$6:$H$23,ROW($A20)-ROW($A$5),MATCH(B$5,Metrics!$B$5:$H$5,0)))=0,"",INDEX(Metrics!$B$6:$H$23,ROW($A20)-ROW($A$5),MATCH(B$5,Metrics!$B$5:$H$5,0))),"")</f>
        <v>206</v>
      </c>
      <c r="C20" s="160" t="str">
        <f>IFERROR(IF(LEN(INDEX(Metrics!$B$6:$H$23,ROW($A20)-ROW($A$5),MATCH(C$5,Metrics!$B$5:$H$5,0)))=0,"",INDEX(Metrics!$B$6:$H$23,ROW($A20)-ROW($A$5),MATCH(C$5,Metrics!$B$5:$H$5,0))),"")</f>
        <v>Lead Generation</v>
      </c>
      <c r="D20" s="160" t="str">
        <f>IFERROR(IF(LEN(INDEX(Metrics!$B$6:$H$23,ROW($A20)-ROW($A$5),MATCH(D$5,Metrics!$B$5:$H$5,0)))=0,"",INDEX(Metrics!$B$6:$H$23,ROW($A20)-ROW($A$5),MATCH(D$5,Metrics!$B$5:$H$5,0))),"")</f>
        <v>Acquisition Rate</v>
      </c>
      <c r="E20" s="42" t="str">
        <f>IFERROR(IF(LEN(INDEX(Metrics!$B$6:$H$23,ROW($A20)-ROW($A$5),MATCH(E$5,Metrics!$B$5:$H$5,0)))=0,"",INDEX(Metrics!$B$6:$H$23,ROW($A20)-ROW($A$5),MATCH(E$5,Metrics!$B$5:$H$5,0))),"")</f>
        <v>%</v>
      </c>
      <c r="F20" s="186">
        <v>0.18</v>
      </c>
      <c r="G20" s="186">
        <v>0.187</v>
      </c>
      <c r="H20" s="186">
        <v>0.17599999999999999</v>
      </c>
      <c r="I20" s="186">
        <v>0.16300000000000001</v>
      </c>
      <c r="J20" s="186">
        <v>0.19400000000000001</v>
      </c>
      <c r="K20" s="186">
        <v>0.16400000000000001</v>
      </c>
      <c r="L20" s="186"/>
      <c r="M20" s="186"/>
      <c r="N20" s="186"/>
      <c r="O20" s="186"/>
      <c r="P20" s="186"/>
      <c r="Q20" s="187"/>
    </row>
    <row r="21" spans="1:17" x14ac:dyDescent="0.25">
      <c r="A21" s="3"/>
      <c r="B21" s="62">
        <f>IFERROR(IF(LEN(INDEX(Metrics!$B$6:$H$23,ROW($A21)-ROW($A$5),MATCH(B$5,Metrics!$B$5:$H$5,0)))=0,"",INDEX(Metrics!$B$6:$H$23,ROW($A21)-ROW($A$5),MATCH(B$5,Metrics!$B$5:$H$5,0))),"")</f>
        <v>207</v>
      </c>
      <c r="C21" s="160" t="str">
        <f>IFERROR(IF(LEN(INDEX(Metrics!$B$6:$H$23,ROW($A21)-ROW($A$5),MATCH(C$5,Metrics!$B$5:$H$5,0)))=0,"",INDEX(Metrics!$B$6:$H$23,ROW($A21)-ROW($A$5),MATCH(C$5,Metrics!$B$5:$H$5,0))),"")</f>
        <v>Lead Generation</v>
      </c>
      <c r="D21" s="160" t="str">
        <f>IFERROR(IF(LEN(INDEX(Metrics!$B$6:$H$23,ROW($A21)-ROW($A$5),MATCH(D$5,Metrics!$B$5:$H$5,0)))=0,"",INDEX(Metrics!$B$6:$H$23,ROW($A21)-ROW($A$5),MATCH(D$5,Metrics!$B$5:$H$5,0))),"")</f>
        <v>Churn Rate</v>
      </c>
      <c r="E21" s="42" t="str">
        <f>IFERROR(IF(LEN(INDEX(Metrics!$B$6:$H$23,ROW($A21)-ROW($A$5),MATCH(E$5,Metrics!$B$5:$H$5,0)))=0,"",INDEX(Metrics!$B$6:$H$23,ROW($A21)-ROW($A$5),MATCH(E$5,Metrics!$B$5:$H$5,0))),"")</f>
        <v>%</v>
      </c>
      <c r="F21" s="186">
        <v>0.16800000000000001</v>
      </c>
      <c r="G21" s="186">
        <v>0.18</v>
      </c>
      <c r="H21" s="186">
        <v>0.23699999999999999</v>
      </c>
      <c r="I21" s="186">
        <v>0.20100000000000001</v>
      </c>
      <c r="J21" s="186">
        <v>0.16900000000000001</v>
      </c>
      <c r="K21" s="186">
        <v>0.192</v>
      </c>
      <c r="L21" s="186"/>
      <c r="M21" s="186"/>
      <c r="N21" s="186"/>
      <c r="O21" s="186"/>
      <c r="P21" s="186"/>
      <c r="Q21" s="187"/>
    </row>
    <row r="22" spans="1:17" x14ac:dyDescent="0.25">
      <c r="A22" s="3"/>
      <c r="B22" s="62">
        <f>IFERROR(IF(LEN(INDEX(Metrics!$B$6:$H$23,ROW($A22)-ROW($A$5),MATCH(B$5,Metrics!$B$5:$H$5,0)))=0,"",INDEX(Metrics!$B$6:$H$23,ROW($A22)-ROW($A$5),MATCH(B$5,Metrics!$B$5:$H$5,0))),"")</f>
        <v>208</v>
      </c>
      <c r="C22" s="160" t="str">
        <f>IFERROR(IF(LEN(INDEX(Metrics!$B$6:$H$23,ROW($A22)-ROW($A$5),MATCH(C$5,Metrics!$B$5:$H$5,0)))=0,"",INDEX(Metrics!$B$6:$H$23,ROW($A22)-ROW($A$5),MATCH(C$5,Metrics!$B$5:$H$5,0))),"")</f>
        <v>Lead Generation</v>
      </c>
      <c r="D22" s="160" t="str">
        <f>IFERROR(IF(LEN(INDEX(Metrics!$B$6:$H$23,ROW($A22)-ROW($A$5),MATCH(D$5,Metrics!$B$5:$H$5,0)))=0,"",INDEX(Metrics!$B$6:$H$23,ROW($A22)-ROW($A$5),MATCH(D$5,Metrics!$B$5:$H$5,0))),"")</f>
        <v/>
      </c>
      <c r="E22" s="42" t="str">
        <f>IFERROR(IF(LEN(INDEX(Metrics!$B$6:$H$23,ROW($A22)-ROW($A$5),MATCH(E$5,Metrics!$B$5:$H$5,0)))=0,"",INDEX(Metrics!$B$6:$H$23,ROW($A22)-ROW($A$5),MATCH(E$5,Metrics!$B$5:$H$5,0))),"")</f>
        <v/>
      </c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63"/>
    </row>
    <row r="23" spans="1:17" x14ac:dyDescent="0.25">
      <c r="A23" s="3"/>
      <c r="B23" s="228">
        <f>IFERROR(IF(LEN(INDEX(Metrics!$B$6:$H$23,ROW($A23)-ROW($A$5),MATCH(B$5,Metrics!$B$5:$H$5,0)))=0,"",INDEX(Metrics!$B$6:$H$23,ROW($A23)-ROW($A$5),MATCH(B$5,Metrics!$B$5:$H$5,0))),"")</f>
        <v>209</v>
      </c>
      <c r="C23" s="229" t="str">
        <f>IFERROR(IF(LEN(INDEX(Metrics!$B$6:$H$23,ROW($A23)-ROW($A$5),MATCH(C$5,Metrics!$B$5:$H$5,0)))=0,"",INDEX(Metrics!$B$6:$H$23,ROW($A23)-ROW($A$5),MATCH(C$5,Metrics!$B$5:$H$5,0))),"")</f>
        <v>Lead Generation</v>
      </c>
      <c r="D23" s="229" t="str">
        <f>IFERROR(IF(LEN(INDEX(Metrics!$B$6:$H$23,ROW($A23)-ROW($A$5),MATCH(D$5,Metrics!$B$5:$H$5,0)))=0,"",INDEX(Metrics!$B$6:$H$23,ROW($A23)-ROW($A$5),MATCH(D$5,Metrics!$B$5:$H$5,0))),"")</f>
        <v/>
      </c>
      <c r="E23" s="230" t="str">
        <f>IFERROR(IF(LEN(INDEX(Metrics!$B$6:$H$23,ROW($A23)-ROW($A$5),MATCH(E$5,Metrics!$B$5:$H$5,0)))=0,"",INDEX(Metrics!$B$6:$H$23,ROW($A23)-ROW($A$5),MATCH(E$5,Metrics!$B$5:$H$5,0))),"")</f>
        <v/>
      </c>
      <c r="F23" s="231"/>
      <c r="G23" s="231"/>
      <c r="H23" s="231"/>
      <c r="I23" s="231"/>
      <c r="J23" s="231"/>
      <c r="K23" s="231"/>
      <c r="L23" s="231"/>
      <c r="M23" s="231"/>
      <c r="N23" s="231"/>
      <c r="O23" s="231"/>
      <c r="P23" s="231"/>
      <c r="Q23" s="232"/>
    </row>
    <row r="24" spans="1:17" x14ac:dyDescent="0.25">
      <c r="A24" s="3"/>
      <c r="B24" s="217">
        <v>301</v>
      </c>
      <c r="C24" s="218" t="s">
        <v>132</v>
      </c>
      <c r="D24" s="218" t="s">
        <v>133</v>
      </c>
      <c r="E24" s="219" t="s">
        <v>100</v>
      </c>
      <c r="F24" s="233"/>
      <c r="G24" s="233"/>
      <c r="H24" s="233"/>
      <c r="I24" s="233"/>
      <c r="J24" s="233"/>
      <c r="K24" s="233"/>
      <c r="L24" s="233"/>
      <c r="M24" s="233"/>
      <c r="N24" s="233"/>
      <c r="O24" s="233"/>
      <c r="P24" s="233"/>
      <c r="Q24" s="234"/>
    </row>
    <row r="25" spans="1:17" x14ac:dyDescent="0.25">
      <c r="A25" s="3"/>
      <c r="B25" s="217">
        <v>302</v>
      </c>
      <c r="C25" s="218" t="s">
        <v>132</v>
      </c>
      <c r="D25" s="218" t="s">
        <v>135</v>
      </c>
      <c r="E25" s="219" t="s">
        <v>103</v>
      </c>
      <c r="F25" s="233"/>
      <c r="G25" s="233"/>
      <c r="H25" s="233"/>
      <c r="I25" s="233"/>
      <c r="J25" s="233"/>
      <c r="K25" s="233"/>
      <c r="L25" s="233"/>
      <c r="M25" s="233"/>
      <c r="N25" s="233"/>
      <c r="O25" s="233"/>
      <c r="P25" s="233"/>
      <c r="Q25" s="234"/>
    </row>
    <row r="26" spans="1:17" x14ac:dyDescent="0.2">
      <c r="A26" s="3"/>
      <c r="B26" s="217">
        <v>303</v>
      </c>
      <c r="C26" s="218" t="s">
        <v>132</v>
      </c>
      <c r="D26" s="218" t="s">
        <v>137</v>
      </c>
      <c r="E26" s="219" t="s">
        <v>138</v>
      </c>
      <c r="F26" s="235"/>
      <c r="G26" s="233"/>
      <c r="H26" s="233"/>
      <c r="I26" s="233"/>
      <c r="J26" s="233"/>
      <c r="K26" s="233"/>
      <c r="L26" s="235"/>
      <c r="M26" s="233"/>
      <c r="N26" s="233"/>
      <c r="O26" s="233"/>
      <c r="P26" s="233"/>
      <c r="Q26" s="234"/>
    </row>
    <row r="27" spans="1:17" x14ac:dyDescent="0.25">
      <c r="A27" s="3"/>
      <c r="B27" s="217">
        <v>304</v>
      </c>
      <c r="C27" s="218" t="s">
        <v>132</v>
      </c>
      <c r="D27" s="218" t="s">
        <v>140</v>
      </c>
      <c r="E27" s="219" t="s">
        <v>100</v>
      </c>
      <c r="F27" s="233"/>
      <c r="G27" s="233"/>
      <c r="H27" s="233"/>
      <c r="I27" s="233"/>
      <c r="J27" s="233"/>
      <c r="K27" s="233"/>
      <c r="L27" s="233"/>
      <c r="M27" s="233"/>
      <c r="N27" s="233"/>
      <c r="O27" s="233"/>
      <c r="P27" s="233"/>
      <c r="Q27" s="234"/>
    </row>
    <row r="28" spans="1:17" x14ac:dyDescent="0.25">
      <c r="A28" s="3"/>
      <c r="B28" s="217">
        <v>305</v>
      </c>
      <c r="C28" s="218" t="s">
        <v>132</v>
      </c>
      <c r="D28" s="218" t="s">
        <v>142</v>
      </c>
      <c r="E28" s="219" t="s">
        <v>100</v>
      </c>
      <c r="F28" s="233"/>
      <c r="G28" s="233"/>
      <c r="H28" s="233"/>
      <c r="I28" s="233"/>
      <c r="J28" s="233"/>
      <c r="K28" s="233"/>
      <c r="L28" s="233"/>
      <c r="M28" s="233"/>
      <c r="N28" s="233"/>
      <c r="O28" s="233"/>
      <c r="P28" s="233"/>
      <c r="Q28" s="234"/>
    </row>
    <row r="29" spans="1:17" x14ac:dyDescent="0.2">
      <c r="A29" s="3"/>
      <c r="B29" s="217">
        <v>306</v>
      </c>
      <c r="C29" s="218" t="s">
        <v>132</v>
      </c>
      <c r="D29" s="221" t="s">
        <v>161</v>
      </c>
      <c r="E29" s="222" t="s">
        <v>161</v>
      </c>
      <c r="F29" s="235"/>
      <c r="G29" s="233"/>
      <c r="H29" s="233"/>
      <c r="I29" s="233"/>
      <c r="J29" s="233"/>
      <c r="K29" s="233"/>
      <c r="L29" s="235"/>
      <c r="M29" s="233"/>
      <c r="N29" s="233"/>
      <c r="O29" s="233"/>
      <c r="P29" s="233"/>
      <c r="Q29" s="234"/>
    </row>
    <row r="30" spans="1:17" x14ac:dyDescent="0.25">
      <c r="A30" s="3"/>
      <c r="B30" s="217">
        <v>307</v>
      </c>
      <c r="C30" s="218" t="s">
        <v>132</v>
      </c>
      <c r="D30" s="218" t="s">
        <v>161</v>
      </c>
      <c r="E30" s="219" t="s">
        <v>161</v>
      </c>
      <c r="F30" s="236"/>
      <c r="G30" s="236"/>
      <c r="H30" s="236"/>
      <c r="I30" s="236"/>
      <c r="J30" s="236"/>
      <c r="K30" s="236"/>
      <c r="L30" s="233"/>
      <c r="M30" s="233"/>
      <c r="N30" s="233"/>
      <c r="O30" s="233"/>
      <c r="P30" s="233"/>
      <c r="Q30" s="234"/>
    </row>
    <row r="31" spans="1:17" x14ac:dyDescent="0.25">
      <c r="A31" s="3"/>
      <c r="B31" s="217">
        <v>401</v>
      </c>
      <c r="C31" s="218" t="s">
        <v>144</v>
      </c>
      <c r="D31" s="218" t="s">
        <v>145</v>
      </c>
      <c r="E31" s="219" t="s">
        <v>138</v>
      </c>
      <c r="F31" s="233"/>
      <c r="G31" s="233"/>
      <c r="H31" s="233"/>
      <c r="I31" s="233"/>
      <c r="J31" s="233"/>
      <c r="K31" s="233"/>
      <c r="L31" s="233"/>
      <c r="M31" s="233"/>
      <c r="N31" s="233"/>
      <c r="O31" s="233"/>
      <c r="P31" s="233"/>
      <c r="Q31" s="234"/>
    </row>
    <row r="32" spans="1:17" x14ac:dyDescent="0.25">
      <c r="A32" s="3"/>
      <c r="B32" s="217">
        <v>402</v>
      </c>
      <c r="C32" s="218" t="s">
        <v>144</v>
      </c>
      <c r="D32" s="218" t="s">
        <v>147</v>
      </c>
      <c r="E32" s="219" t="s">
        <v>103</v>
      </c>
      <c r="F32" s="233"/>
      <c r="G32" s="233"/>
      <c r="H32" s="233"/>
      <c r="I32" s="233"/>
      <c r="J32" s="233"/>
      <c r="K32" s="233"/>
      <c r="L32" s="233"/>
      <c r="M32" s="233"/>
      <c r="N32" s="233"/>
      <c r="O32" s="233"/>
      <c r="P32" s="233"/>
      <c r="Q32" s="234"/>
    </row>
    <row r="33" spans="1:17" x14ac:dyDescent="0.25">
      <c r="A33" s="3"/>
      <c r="B33" s="217">
        <v>403</v>
      </c>
      <c r="C33" s="218" t="s">
        <v>144</v>
      </c>
      <c r="D33" s="218" t="s">
        <v>149</v>
      </c>
      <c r="E33" s="219" t="s">
        <v>112</v>
      </c>
      <c r="F33" s="233"/>
      <c r="G33" s="233"/>
      <c r="H33" s="233"/>
      <c r="I33" s="233"/>
      <c r="J33" s="233"/>
      <c r="K33" s="233"/>
      <c r="L33" s="233"/>
      <c r="M33" s="233"/>
      <c r="N33" s="233"/>
      <c r="O33" s="233"/>
      <c r="P33" s="233"/>
      <c r="Q33" s="234"/>
    </row>
    <row r="34" spans="1:17" x14ac:dyDescent="0.25">
      <c r="A34" s="3"/>
      <c r="B34" s="217">
        <v>404</v>
      </c>
      <c r="C34" s="218" t="s">
        <v>144</v>
      </c>
      <c r="D34" s="218" t="s">
        <v>151</v>
      </c>
      <c r="E34" s="219" t="s">
        <v>103</v>
      </c>
      <c r="F34" s="233"/>
      <c r="G34" s="233"/>
      <c r="H34" s="233"/>
      <c r="I34" s="233"/>
      <c r="J34" s="233"/>
      <c r="K34" s="233"/>
      <c r="L34" s="233"/>
      <c r="M34" s="233"/>
      <c r="N34" s="233"/>
      <c r="O34" s="233"/>
      <c r="P34" s="233"/>
      <c r="Q34" s="234"/>
    </row>
    <row r="35" spans="1:17" x14ac:dyDescent="0.25">
      <c r="A35" s="3"/>
      <c r="B35" s="217">
        <v>405</v>
      </c>
      <c r="C35" s="218" t="s">
        <v>144</v>
      </c>
      <c r="D35" s="218" t="s">
        <v>161</v>
      </c>
      <c r="E35" s="219" t="s">
        <v>161</v>
      </c>
      <c r="F35" s="233"/>
      <c r="G35" s="233"/>
      <c r="H35" s="233"/>
      <c r="I35" s="233"/>
      <c r="J35" s="233"/>
      <c r="K35" s="233"/>
      <c r="L35" s="233"/>
      <c r="M35" s="233"/>
      <c r="N35" s="233"/>
      <c r="O35" s="233"/>
      <c r="P35" s="233"/>
      <c r="Q35" s="234"/>
    </row>
    <row r="36" spans="1:17" x14ac:dyDescent="0.2">
      <c r="A36" s="3"/>
      <c r="B36" s="217">
        <v>406</v>
      </c>
      <c r="C36" s="218" t="s">
        <v>144</v>
      </c>
      <c r="D36" s="218" t="s">
        <v>161</v>
      </c>
      <c r="E36" s="219" t="s">
        <v>161</v>
      </c>
      <c r="F36" s="235"/>
      <c r="G36" s="233"/>
      <c r="H36" s="233"/>
      <c r="I36" s="233"/>
      <c r="J36" s="233"/>
      <c r="K36" s="233"/>
      <c r="L36" s="235"/>
      <c r="M36" s="233"/>
      <c r="N36" s="233"/>
      <c r="O36" s="233"/>
      <c r="P36" s="233"/>
      <c r="Q36" s="234"/>
    </row>
    <row r="37" spans="1:17" x14ac:dyDescent="0.25">
      <c r="A37" s="3"/>
      <c r="B37" s="217">
        <v>501</v>
      </c>
      <c r="C37" s="218" t="s">
        <v>153</v>
      </c>
      <c r="D37" s="218" t="s">
        <v>154</v>
      </c>
      <c r="E37" s="219" t="s">
        <v>103</v>
      </c>
      <c r="F37" s="233"/>
      <c r="G37" s="233"/>
      <c r="H37" s="233"/>
      <c r="I37" s="233"/>
      <c r="J37" s="233"/>
      <c r="K37" s="233"/>
      <c r="L37" s="233"/>
      <c r="M37" s="233"/>
      <c r="N37" s="233"/>
      <c r="O37" s="233"/>
      <c r="P37" s="233"/>
      <c r="Q37" s="234"/>
    </row>
    <row r="38" spans="1:17" x14ac:dyDescent="0.2">
      <c r="A38" s="3"/>
      <c r="B38" s="217">
        <v>502</v>
      </c>
      <c r="C38" s="218" t="s">
        <v>153</v>
      </c>
      <c r="D38" s="218" t="s">
        <v>156</v>
      </c>
      <c r="E38" s="219" t="s">
        <v>100</v>
      </c>
      <c r="F38" s="235"/>
      <c r="G38" s="233"/>
      <c r="H38" s="233"/>
      <c r="I38" s="233"/>
      <c r="J38" s="233"/>
      <c r="K38" s="233"/>
      <c r="L38" s="235"/>
      <c r="M38" s="233"/>
      <c r="N38" s="233"/>
      <c r="O38" s="233"/>
      <c r="P38" s="233"/>
      <c r="Q38" s="234"/>
    </row>
    <row r="39" spans="1:17" x14ac:dyDescent="0.25">
      <c r="A39" s="3"/>
      <c r="B39" s="217">
        <v>503</v>
      </c>
      <c r="C39" s="218" t="s">
        <v>153</v>
      </c>
      <c r="D39" s="218" t="s">
        <v>158</v>
      </c>
      <c r="E39" s="219" t="s">
        <v>103</v>
      </c>
      <c r="F39" s="236"/>
      <c r="G39" s="236"/>
      <c r="H39" s="236"/>
      <c r="I39" s="236"/>
      <c r="J39" s="236"/>
      <c r="K39" s="236"/>
      <c r="L39" s="236"/>
      <c r="M39" s="236"/>
      <c r="N39" s="236"/>
      <c r="O39" s="236"/>
      <c r="P39" s="236"/>
      <c r="Q39" s="237"/>
    </row>
    <row r="40" spans="1:17" x14ac:dyDescent="0.25">
      <c r="A40" s="3"/>
      <c r="B40" s="217">
        <v>504</v>
      </c>
      <c r="C40" s="218" t="s">
        <v>153</v>
      </c>
      <c r="D40" s="218" t="s">
        <v>161</v>
      </c>
      <c r="E40" s="219" t="s">
        <v>161</v>
      </c>
      <c r="F40" s="233"/>
      <c r="G40" s="233"/>
      <c r="H40" s="233"/>
      <c r="I40" s="233"/>
      <c r="J40" s="233"/>
      <c r="K40" s="233"/>
      <c r="L40" s="233"/>
      <c r="M40" s="233"/>
      <c r="N40" s="233"/>
      <c r="O40" s="233"/>
      <c r="P40" s="233"/>
      <c r="Q40" s="234"/>
    </row>
    <row r="41" spans="1:17" x14ac:dyDescent="0.25">
      <c r="A41" s="3"/>
      <c r="B41" s="217">
        <v>505</v>
      </c>
      <c r="C41" s="218" t="s">
        <v>153</v>
      </c>
      <c r="D41" s="218" t="s">
        <v>161</v>
      </c>
      <c r="E41" s="219" t="s">
        <v>161</v>
      </c>
      <c r="F41" s="233"/>
      <c r="G41" s="233"/>
      <c r="H41" s="233"/>
      <c r="I41" s="233"/>
      <c r="J41" s="233"/>
      <c r="K41" s="233"/>
      <c r="L41" s="233"/>
      <c r="M41" s="233"/>
      <c r="N41" s="233"/>
      <c r="O41" s="233"/>
      <c r="P41" s="233"/>
      <c r="Q41" s="234"/>
    </row>
    <row r="42" spans="1:17" x14ac:dyDescent="0.25">
      <c r="A42" s="3"/>
      <c r="B42" s="217"/>
      <c r="C42" s="218"/>
      <c r="D42" s="218"/>
      <c r="E42" s="219"/>
      <c r="F42" s="233"/>
      <c r="G42" s="233"/>
      <c r="H42" s="233"/>
      <c r="I42" s="233"/>
      <c r="J42" s="233"/>
      <c r="K42" s="233"/>
      <c r="L42" s="233"/>
      <c r="M42" s="233"/>
      <c r="N42" s="233"/>
      <c r="O42" s="233"/>
      <c r="P42" s="233"/>
      <c r="Q42" s="234"/>
    </row>
    <row r="43" spans="1:17" x14ac:dyDescent="0.25">
      <c r="A43" s="3"/>
      <c r="B43" s="217"/>
      <c r="C43" s="218"/>
      <c r="D43" s="218"/>
      <c r="E43" s="219"/>
      <c r="F43" s="233"/>
      <c r="G43" s="233"/>
      <c r="H43" s="233"/>
      <c r="I43" s="233"/>
      <c r="J43" s="233"/>
      <c r="K43" s="233"/>
      <c r="L43" s="233"/>
      <c r="M43" s="233"/>
      <c r="N43" s="233"/>
      <c r="O43" s="233"/>
      <c r="P43" s="233"/>
      <c r="Q43" s="234"/>
    </row>
    <row r="44" spans="1:17" x14ac:dyDescent="0.25">
      <c r="B44" s="217"/>
      <c r="C44" s="218"/>
      <c r="D44" s="218"/>
      <c r="E44" s="219"/>
      <c r="F44" s="236"/>
      <c r="G44" s="236"/>
      <c r="H44" s="236"/>
      <c r="I44" s="236"/>
      <c r="J44" s="236"/>
      <c r="K44" s="236"/>
      <c r="L44" s="236"/>
      <c r="M44" s="236"/>
      <c r="N44" s="236"/>
      <c r="O44" s="236"/>
      <c r="P44" s="236"/>
      <c r="Q44" s="237"/>
    </row>
    <row r="45" spans="1:17" x14ac:dyDescent="0.25">
      <c r="B45" s="217"/>
      <c r="C45" s="218"/>
      <c r="D45" s="218"/>
      <c r="E45" s="219"/>
      <c r="F45" s="236"/>
      <c r="G45" s="236"/>
      <c r="H45" s="236"/>
      <c r="I45" s="236"/>
      <c r="J45" s="236"/>
      <c r="K45" s="236"/>
      <c r="L45" s="236"/>
      <c r="M45" s="236"/>
      <c r="N45" s="236"/>
      <c r="O45" s="236"/>
      <c r="P45" s="236"/>
      <c r="Q45" s="237"/>
    </row>
    <row r="46" spans="1:17" x14ac:dyDescent="0.25">
      <c r="B46" s="217"/>
      <c r="C46" s="218"/>
      <c r="D46" s="218"/>
      <c r="E46" s="219"/>
      <c r="F46" s="236"/>
      <c r="G46" s="236"/>
      <c r="H46" s="236"/>
      <c r="I46" s="236"/>
      <c r="J46" s="236"/>
      <c r="K46" s="236"/>
      <c r="L46" s="236"/>
      <c r="M46" s="236"/>
      <c r="N46" s="236"/>
      <c r="O46" s="236"/>
      <c r="P46" s="236"/>
      <c r="Q46" s="237"/>
    </row>
    <row r="47" spans="1:17" x14ac:dyDescent="0.25">
      <c r="B47" s="217"/>
      <c r="C47" s="218"/>
      <c r="D47" s="218"/>
      <c r="E47" s="219"/>
      <c r="F47" s="236"/>
      <c r="G47" s="236"/>
      <c r="H47" s="236"/>
      <c r="I47" s="236"/>
      <c r="J47" s="236"/>
      <c r="K47" s="236"/>
      <c r="L47" s="236"/>
      <c r="M47" s="236"/>
      <c r="N47" s="236"/>
      <c r="O47" s="236"/>
      <c r="P47" s="236"/>
      <c r="Q47" s="237"/>
    </row>
    <row r="48" spans="1:17" x14ac:dyDescent="0.25">
      <c r="B48" s="217"/>
      <c r="C48" s="218"/>
      <c r="D48" s="218"/>
      <c r="E48" s="219"/>
      <c r="F48" s="236"/>
      <c r="G48" s="236"/>
      <c r="H48" s="236"/>
      <c r="I48" s="236"/>
      <c r="J48" s="236"/>
      <c r="K48" s="236"/>
      <c r="L48" s="236"/>
      <c r="M48" s="236"/>
      <c r="N48" s="236"/>
      <c r="O48" s="236"/>
      <c r="P48" s="236"/>
      <c r="Q48" s="237"/>
    </row>
    <row r="49" spans="2:17" x14ac:dyDescent="0.25">
      <c r="B49" s="217"/>
      <c r="C49" s="218"/>
      <c r="D49" s="218"/>
      <c r="E49" s="219"/>
      <c r="F49" s="236"/>
      <c r="G49" s="236"/>
      <c r="H49" s="236"/>
      <c r="I49" s="236"/>
      <c r="J49" s="236"/>
      <c r="K49" s="236"/>
      <c r="L49" s="236"/>
      <c r="M49" s="236"/>
      <c r="N49" s="236"/>
      <c r="O49" s="236"/>
      <c r="P49" s="236"/>
      <c r="Q49" s="237"/>
    </row>
    <row r="50" spans="2:17" x14ac:dyDescent="0.25">
      <c r="B50" s="217"/>
      <c r="C50" s="218"/>
      <c r="D50" s="218"/>
      <c r="E50" s="219"/>
      <c r="F50" s="236"/>
      <c r="G50" s="236"/>
      <c r="H50" s="236"/>
      <c r="I50" s="236"/>
      <c r="J50" s="236"/>
      <c r="K50" s="236"/>
      <c r="L50" s="236"/>
      <c r="M50" s="236"/>
      <c r="N50" s="236"/>
      <c r="O50" s="236"/>
      <c r="P50" s="236"/>
      <c r="Q50" s="237"/>
    </row>
    <row r="51" spans="2:17" x14ac:dyDescent="0.25">
      <c r="B51" s="217"/>
      <c r="C51" s="218"/>
      <c r="D51" s="218"/>
      <c r="E51" s="219"/>
      <c r="F51" s="236"/>
      <c r="G51" s="236"/>
      <c r="H51" s="236"/>
      <c r="I51" s="236"/>
      <c r="J51" s="236"/>
      <c r="K51" s="236"/>
      <c r="L51" s="236"/>
      <c r="M51" s="236"/>
      <c r="N51" s="236"/>
      <c r="O51" s="236"/>
      <c r="P51" s="236"/>
      <c r="Q51" s="237"/>
    </row>
    <row r="52" spans="2:17" x14ac:dyDescent="0.25">
      <c r="B52" s="217"/>
      <c r="C52" s="218"/>
      <c r="D52" s="218"/>
      <c r="E52" s="219"/>
      <c r="F52" s="236"/>
      <c r="G52" s="236"/>
      <c r="H52" s="236"/>
      <c r="I52" s="236"/>
      <c r="J52" s="236"/>
      <c r="K52" s="236"/>
      <c r="L52" s="236"/>
      <c r="M52" s="236"/>
      <c r="N52" s="236"/>
      <c r="O52" s="236"/>
      <c r="P52" s="236"/>
      <c r="Q52" s="237"/>
    </row>
    <row r="53" spans="2:17" x14ac:dyDescent="0.25">
      <c r="B53" s="217"/>
      <c r="C53" s="218"/>
      <c r="D53" s="218"/>
      <c r="E53" s="219"/>
      <c r="F53" s="236"/>
      <c r="G53" s="236"/>
      <c r="H53" s="236"/>
      <c r="I53" s="236"/>
      <c r="J53" s="236"/>
      <c r="K53" s="236"/>
      <c r="L53" s="236"/>
      <c r="M53" s="236"/>
      <c r="N53" s="236"/>
      <c r="O53" s="236"/>
      <c r="P53" s="236"/>
      <c r="Q53" s="237"/>
    </row>
    <row r="54" spans="2:17" x14ac:dyDescent="0.25">
      <c r="B54" s="217"/>
      <c r="C54" s="218"/>
      <c r="D54" s="218"/>
      <c r="E54" s="219"/>
      <c r="F54" s="236"/>
      <c r="G54" s="236"/>
      <c r="H54" s="236"/>
      <c r="I54" s="236"/>
      <c r="J54" s="236"/>
      <c r="K54" s="236"/>
      <c r="L54" s="236"/>
      <c r="M54" s="236"/>
      <c r="N54" s="236"/>
      <c r="O54" s="236"/>
      <c r="P54" s="236"/>
      <c r="Q54" s="237"/>
    </row>
    <row r="55" spans="2:17" x14ac:dyDescent="0.25">
      <c r="B55" s="217"/>
      <c r="C55" s="218"/>
      <c r="D55" s="218"/>
      <c r="E55" s="219"/>
      <c r="F55" s="236"/>
      <c r="G55" s="236"/>
      <c r="H55" s="236"/>
      <c r="I55" s="236"/>
      <c r="J55" s="236"/>
      <c r="K55" s="236"/>
      <c r="L55" s="236"/>
      <c r="M55" s="236"/>
      <c r="N55" s="236"/>
      <c r="O55" s="236"/>
      <c r="P55" s="236"/>
      <c r="Q55" s="237"/>
    </row>
    <row r="56" spans="2:17" x14ac:dyDescent="0.25">
      <c r="B56" s="217"/>
      <c r="C56" s="218"/>
      <c r="D56" s="218"/>
      <c r="E56" s="219"/>
      <c r="F56" s="236"/>
      <c r="G56" s="236"/>
      <c r="H56" s="236"/>
      <c r="I56" s="236"/>
      <c r="J56" s="236"/>
      <c r="K56" s="236"/>
      <c r="L56" s="236"/>
      <c r="M56" s="236"/>
      <c r="N56" s="236"/>
      <c r="O56" s="236"/>
      <c r="P56" s="236"/>
      <c r="Q56" s="237"/>
    </row>
    <row r="57" spans="2:17" x14ac:dyDescent="0.25">
      <c r="B57" s="217"/>
      <c r="C57" s="218"/>
      <c r="D57" s="218"/>
      <c r="E57" s="219"/>
      <c r="F57" s="236"/>
      <c r="G57" s="236"/>
      <c r="H57" s="236"/>
      <c r="I57" s="236"/>
      <c r="J57" s="236"/>
      <c r="K57" s="236"/>
      <c r="L57" s="236"/>
      <c r="M57" s="236"/>
      <c r="N57" s="236"/>
      <c r="O57" s="236"/>
      <c r="P57" s="236"/>
      <c r="Q57" s="237"/>
    </row>
    <row r="58" spans="2:17" x14ac:dyDescent="0.25">
      <c r="B58" s="217"/>
      <c r="C58" s="218"/>
      <c r="D58" s="218"/>
      <c r="E58" s="219"/>
      <c r="F58" s="236"/>
      <c r="G58" s="236"/>
      <c r="H58" s="236"/>
      <c r="I58" s="236"/>
      <c r="J58" s="236"/>
      <c r="K58" s="236"/>
      <c r="L58" s="236"/>
      <c r="M58" s="236"/>
      <c r="N58" s="236"/>
      <c r="O58" s="236"/>
      <c r="P58" s="236"/>
      <c r="Q58" s="237"/>
    </row>
    <row r="59" spans="2:17" x14ac:dyDescent="0.25">
      <c r="B59" s="217"/>
      <c r="C59" s="218"/>
      <c r="D59" s="218"/>
      <c r="E59" s="219"/>
      <c r="F59" s="236"/>
      <c r="G59" s="236"/>
      <c r="H59" s="236"/>
      <c r="I59" s="236"/>
      <c r="J59" s="236"/>
      <c r="K59" s="236"/>
      <c r="L59" s="236"/>
      <c r="M59" s="236"/>
      <c r="N59" s="236"/>
      <c r="O59" s="236"/>
      <c r="P59" s="236"/>
      <c r="Q59" s="237"/>
    </row>
    <row r="60" spans="2:17" x14ac:dyDescent="0.25">
      <c r="B60" s="217"/>
      <c r="C60" s="218"/>
      <c r="D60" s="218"/>
      <c r="E60" s="219"/>
      <c r="F60" s="236"/>
      <c r="G60" s="236"/>
      <c r="H60" s="236"/>
      <c r="I60" s="236"/>
      <c r="J60" s="236"/>
      <c r="K60" s="236"/>
      <c r="L60" s="236"/>
      <c r="M60" s="236"/>
      <c r="N60" s="236"/>
      <c r="O60" s="236"/>
      <c r="P60" s="236"/>
      <c r="Q60" s="237"/>
    </row>
    <row r="61" spans="2:17" x14ac:dyDescent="0.25">
      <c r="B61" s="217"/>
      <c r="C61" s="218"/>
      <c r="D61" s="218"/>
      <c r="E61" s="219"/>
      <c r="F61" s="236"/>
      <c r="G61" s="236"/>
      <c r="H61" s="236"/>
      <c r="I61" s="236"/>
      <c r="J61" s="236"/>
      <c r="K61" s="236"/>
      <c r="L61" s="236"/>
      <c r="M61" s="236"/>
      <c r="N61" s="236"/>
      <c r="O61" s="236"/>
      <c r="P61" s="236"/>
      <c r="Q61" s="237"/>
    </row>
    <row r="62" spans="2:17" x14ac:dyDescent="0.25">
      <c r="B62" s="217"/>
      <c r="C62" s="218"/>
      <c r="D62" s="218"/>
      <c r="E62" s="219"/>
      <c r="F62" s="236"/>
      <c r="G62" s="236"/>
      <c r="H62" s="236"/>
      <c r="I62" s="236"/>
      <c r="J62" s="236"/>
      <c r="K62" s="236"/>
      <c r="L62" s="236"/>
      <c r="M62" s="236"/>
      <c r="N62" s="236"/>
      <c r="O62" s="236"/>
      <c r="P62" s="236"/>
      <c r="Q62" s="237"/>
    </row>
    <row r="63" spans="2:17" x14ac:dyDescent="0.25">
      <c r="B63" s="217"/>
      <c r="C63" s="218"/>
      <c r="D63" s="218"/>
      <c r="E63" s="219"/>
      <c r="F63" s="236"/>
      <c r="G63" s="236"/>
      <c r="H63" s="236"/>
      <c r="I63" s="236"/>
      <c r="J63" s="236"/>
      <c r="K63" s="236"/>
      <c r="L63" s="236"/>
      <c r="M63" s="236"/>
      <c r="N63" s="236"/>
      <c r="O63" s="236"/>
      <c r="P63" s="236"/>
      <c r="Q63" s="237"/>
    </row>
    <row r="64" spans="2:17" x14ac:dyDescent="0.25">
      <c r="B64" s="217"/>
      <c r="C64" s="218"/>
      <c r="D64" s="218"/>
      <c r="E64" s="219"/>
      <c r="F64" s="236"/>
      <c r="G64" s="236"/>
      <c r="H64" s="236"/>
      <c r="I64" s="236"/>
      <c r="J64" s="236"/>
      <c r="K64" s="236"/>
      <c r="L64" s="236"/>
      <c r="M64" s="236"/>
      <c r="N64" s="236"/>
      <c r="O64" s="236"/>
      <c r="P64" s="236"/>
      <c r="Q64" s="237"/>
    </row>
    <row r="65" spans="2:17" x14ac:dyDescent="0.25">
      <c r="B65" s="217"/>
      <c r="C65" s="218"/>
      <c r="D65" s="218"/>
      <c r="E65" s="219"/>
      <c r="F65" s="236"/>
      <c r="G65" s="236"/>
      <c r="H65" s="236"/>
      <c r="I65" s="236"/>
      <c r="J65" s="236"/>
      <c r="K65" s="236"/>
      <c r="L65" s="236"/>
      <c r="M65" s="236"/>
      <c r="N65" s="236"/>
      <c r="O65" s="236"/>
      <c r="P65" s="236"/>
      <c r="Q65" s="237"/>
    </row>
    <row r="66" spans="2:17" x14ac:dyDescent="0.25">
      <c r="B66" s="217"/>
      <c r="C66" s="218"/>
      <c r="D66" s="218"/>
      <c r="E66" s="219"/>
      <c r="F66" s="236"/>
      <c r="G66" s="236"/>
      <c r="H66" s="236"/>
      <c r="I66" s="236"/>
      <c r="J66" s="236"/>
      <c r="K66" s="236"/>
      <c r="L66" s="236"/>
      <c r="M66" s="236"/>
      <c r="N66" s="236"/>
      <c r="O66" s="236"/>
      <c r="P66" s="236"/>
      <c r="Q66" s="237"/>
    </row>
    <row r="67" spans="2:17" x14ac:dyDescent="0.25">
      <c r="B67" s="217"/>
      <c r="C67" s="218"/>
      <c r="D67" s="218"/>
      <c r="E67" s="219"/>
      <c r="F67" s="236"/>
      <c r="G67" s="236"/>
      <c r="H67" s="236"/>
      <c r="I67" s="236"/>
      <c r="J67" s="236"/>
      <c r="K67" s="236"/>
      <c r="L67" s="236"/>
      <c r="M67" s="236"/>
      <c r="N67" s="236"/>
      <c r="O67" s="236"/>
      <c r="P67" s="236"/>
      <c r="Q67" s="237"/>
    </row>
    <row r="68" spans="2:17" x14ac:dyDescent="0.25">
      <c r="B68" s="217"/>
      <c r="C68" s="218"/>
      <c r="D68" s="218"/>
      <c r="E68" s="219"/>
      <c r="F68" s="236"/>
      <c r="G68" s="236"/>
      <c r="H68" s="236"/>
      <c r="I68" s="236"/>
      <c r="J68" s="236"/>
      <c r="K68" s="236"/>
      <c r="L68" s="236"/>
      <c r="M68" s="236"/>
      <c r="N68" s="236"/>
      <c r="O68" s="236"/>
      <c r="P68" s="236"/>
      <c r="Q68" s="237"/>
    </row>
    <row r="69" spans="2:17" x14ac:dyDescent="0.25">
      <c r="B69" s="217"/>
      <c r="C69" s="218"/>
      <c r="D69" s="218"/>
      <c r="E69" s="219"/>
      <c r="F69" s="236"/>
      <c r="G69" s="236"/>
      <c r="H69" s="236"/>
      <c r="I69" s="236"/>
      <c r="J69" s="236"/>
      <c r="K69" s="236"/>
      <c r="L69" s="236"/>
      <c r="M69" s="236"/>
      <c r="N69" s="236"/>
      <c r="O69" s="236"/>
      <c r="P69" s="236"/>
      <c r="Q69" s="237"/>
    </row>
    <row r="70" spans="2:17" x14ac:dyDescent="0.25">
      <c r="B70" s="224"/>
      <c r="C70" s="225"/>
      <c r="D70" s="225"/>
      <c r="E70" s="226"/>
      <c r="F70" s="238"/>
      <c r="G70" s="238"/>
      <c r="H70" s="238"/>
      <c r="I70" s="238"/>
      <c r="J70" s="238"/>
      <c r="K70" s="238"/>
      <c r="L70" s="238"/>
      <c r="M70" s="238"/>
      <c r="N70" s="238"/>
      <c r="O70" s="238"/>
      <c r="P70" s="238"/>
      <c r="Q70" s="239"/>
    </row>
  </sheetData>
  <sheetProtection algorithmName="SHA-512" hashValue="4EdQGWeIkXsnRK2YYoijdN5QuQUqUyuciJH6nEqXTyXh6vEaIeI0YLrB112jprnr0xfr4kiWAryLpLb8RAfQSg==" saltValue="VDsfEfqxNen+YrTxih0dkA==" spinCount="100000" sheet="1" objects="1" scenarios="1"/>
  <dataValidations count="1">
    <dataValidation type="decimal" operator="greaterThanOrEqual" allowBlank="1" showInputMessage="1" showErrorMessage="1" errorTitle="Warning!" error="Please enter greater or equal to zero data!" sqref="F6:Q70" xr:uid="{D8682DA0-1B81-4629-B4D0-E8A95EB5C05C}">
      <formula1>0</formula1>
    </dataValidation>
  </dataValidations>
  <printOptions horizontalCentered="1" gridLines="1"/>
  <pageMargins left="0.31496062992125984" right="0.31496062992125984" top="0.31496062992125984" bottom="0.31496062992125984" header="0.31496062992125984" footer="0.31496062992125984"/>
  <pageSetup scale="7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C4BAB-944F-4603-B21A-E2A91AD66F48}">
  <sheetPr>
    <tabColor rgb="FF7F93A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17" s="108" customFormat="1" ht="24" customHeight="1" x14ac:dyDescent="0.25">
      <c r="B3" s="79"/>
      <c r="C3" s="88" t="s">
        <v>78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149" t="s">
        <v>0</v>
      </c>
      <c r="C5" s="150" t="s">
        <v>10</v>
      </c>
      <c r="D5" s="150" t="s">
        <v>7</v>
      </c>
      <c r="E5" s="150" t="s">
        <v>1</v>
      </c>
      <c r="F5" s="65" t="str">
        <f>IFERROR(INDEX(Calc!$H$7:$H$18,COLUMN(CY_Target!F4)-COLUMN(CY_Target!$E$4)),"")</f>
        <v>Jan 2022</v>
      </c>
      <c r="G5" s="65" t="str">
        <f>IFERROR(INDEX(Calc!$H$7:$H$18,COLUMN(CY_Target!G4)-COLUMN(CY_Target!$E$4)),"")</f>
        <v>Feb 2022</v>
      </c>
      <c r="H5" s="65" t="str">
        <f>IFERROR(INDEX(Calc!$H$7:$H$18,COLUMN(CY_Target!H4)-COLUMN(CY_Target!$E$4)),"")</f>
        <v>Mar 2022</v>
      </c>
      <c r="I5" s="65" t="str">
        <f>IFERROR(INDEX(Calc!$H$7:$H$18,COLUMN(CY_Target!I4)-COLUMN(CY_Target!$E$4)),"")</f>
        <v>Apr 2022</v>
      </c>
      <c r="J5" s="65" t="str">
        <f>IFERROR(INDEX(Calc!$H$7:$H$18,COLUMN(CY_Target!J4)-COLUMN(CY_Target!$E$4)),"")</f>
        <v>May 2022</v>
      </c>
      <c r="K5" s="65" t="str">
        <f>IFERROR(INDEX(Calc!$H$7:$H$18,COLUMN(CY_Target!K4)-COLUMN(CY_Target!$E$4)),"")</f>
        <v>Jun 2022</v>
      </c>
      <c r="L5" s="65" t="str">
        <f>IFERROR(INDEX(Calc!$H$7:$H$18,COLUMN(CY_Target!L4)-COLUMN(CY_Target!$E$4)),"")</f>
        <v>Jul 2022</v>
      </c>
      <c r="M5" s="65" t="str">
        <f>IFERROR(INDEX(Calc!$H$7:$H$18,COLUMN(CY_Target!M4)-COLUMN(CY_Target!$E$4)),"")</f>
        <v>Aug 2022</v>
      </c>
      <c r="N5" s="65" t="str">
        <f>IFERROR(INDEX(Calc!$H$7:$H$18,COLUMN(CY_Target!N4)-COLUMN(CY_Target!$E$4)),"")</f>
        <v>Sep 2022</v>
      </c>
      <c r="O5" s="65" t="str">
        <f>IFERROR(INDEX(Calc!$H$7:$H$18,COLUMN(CY_Target!O4)-COLUMN(CY_Target!$E$4)),"")</f>
        <v>Oct 2022</v>
      </c>
      <c r="P5" s="65" t="str">
        <f>IFERROR(INDEX(Calc!$H$7:$H$18,COLUMN(CY_Target!P4)-COLUMN(CY_Target!$E$4)),"")</f>
        <v>Nov 2022</v>
      </c>
      <c r="Q5" s="66" t="str">
        <f>IFERROR(INDEX(Calc!$H$7:$H$18,COLUMN(CY_Target!Q4)-COLUMN(CY_Target!$E$4)),"")</f>
        <v>Dec 2022</v>
      </c>
    </row>
    <row r="6" spans="1:17" x14ac:dyDescent="0.25">
      <c r="A6" s="3"/>
      <c r="B6" s="64">
        <f>IFERROR(IF(LEN(INDEX(Metrics!$B$6:$H$23,ROW($A6)-ROW($A$5),MATCH(B$5,Metrics!$B$5:$H$5,0)))=0,"",INDEX(Metrics!$B$6:$H$23,ROW($A6)-ROW($A$5),MATCH(B$5,Metrics!$B$5:$H$5,0))),"")</f>
        <v>101</v>
      </c>
      <c r="C6" s="159" t="str">
        <f>IFERROR(IF(LEN(INDEX(Metrics!$B$6:$H$23,ROW($A6)-ROW($A$5),MATCH(C$5,Metrics!$B$5:$H$5,0)))=0,"",INDEX(Metrics!$B$6:$H$23,ROW($A6)-ROW($A$5),MATCH(C$5,Metrics!$B$5:$H$5,0))),"")</f>
        <v>Customer Interaction</v>
      </c>
      <c r="D6" s="159" t="str">
        <f>IFERROR(IF(LEN(INDEX(Metrics!$B$6:$H$23,ROW($A6)-ROW($A$5),MATCH(D$5,Metrics!$B$5:$H$5,0)))=0,"",INDEX(Metrics!$B$6:$H$23,ROW($A6)-ROW($A$5),MATCH(D$5,Metrics!$B$5:$H$5,0))),"")</f>
        <v xml:space="preserve">Number of E-mail Marketing </v>
      </c>
      <c r="E6" s="41" t="str">
        <f>IFERROR(IF(LEN(INDEX(Metrics!$B$6:$H$23,ROW($A6)-ROW($A$5),MATCH(E$5,Metrics!$B$5:$H$5,0)))=0,"",INDEX(Metrics!$B$6:$H$23,ROW($A6)-ROW($A$5),MATCH(E$5,Metrics!$B$5:$H$5,0))),"")</f>
        <v>#</v>
      </c>
      <c r="F6" s="180">
        <v>35000</v>
      </c>
      <c r="G6" s="180">
        <v>35000</v>
      </c>
      <c r="H6" s="180">
        <v>35000</v>
      </c>
      <c r="I6" s="180">
        <v>35000</v>
      </c>
      <c r="J6" s="180">
        <v>35000</v>
      </c>
      <c r="K6" s="180">
        <v>35000</v>
      </c>
      <c r="L6" s="180"/>
      <c r="M6" s="180"/>
      <c r="N6" s="180"/>
      <c r="O6" s="180"/>
      <c r="P6" s="180"/>
      <c r="Q6" s="181"/>
    </row>
    <row r="7" spans="1:17" x14ac:dyDescent="0.25">
      <c r="A7" s="3"/>
      <c r="B7" s="62">
        <f>IFERROR(IF(LEN(INDEX(Metrics!$B$6:$H$23,ROW($A7)-ROW($A$5),MATCH(B$5,Metrics!$B$5:$H$5,0)))=0,"",INDEX(Metrics!$B$6:$H$23,ROW($A7)-ROW($A$5),MATCH(B$5,Metrics!$B$5:$H$5,0))),"")</f>
        <v>102</v>
      </c>
      <c r="C7" s="160" t="str">
        <f>IFERROR(IF(LEN(INDEX(Metrics!$B$6:$H$23,ROW($A7)-ROW($A$5),MATCH(C$5,Metrics!$B$5:$H$5,0)))=0,"",INDEX(Metrics!$B$6:$H$23,ROW($A7)-ROW($A$5),MATCH(C$5,Metrics!$B$5:$H$5,0))),"")</f>
        <v>Customer Interaction</v>
      </c>
      <c r="D7" s="160" t="str">
        <f>IFERROR(IF(LEN(INDEX(Metrics!$B$6:$H$23,ROW($A7)-ROW($A$5),MATCH(D$5,Metrics!$B$5:$H$5,0)))=0,"",INDEX(Metrics!$B$6:$H$23,ROW($A7)-ROW($A$5),MATCH(D$5,Metrics!$B$5:$H$5,0))),"")</f>
        <v>Email click-through Rate</v>
      </c>
      <c r="E7" s="42" t="str">
        <f>IFERROR(IF(LEN(INDEX(Metrics!$B$6:$H$23,ROW($A7)-ROW($A$5),MATCH(E$5,Metrics!$B$5:$H$5,0)))=0,"",INDEX(Metrics!$B$6:$H$23,ROW($A7)-ROW($A$5),MATCH(E$5,Metrics!$B$5:$H$5,0))),"")</f>
        <v>%</v>
      </c>
      <c r="F7" s="184">
        <v>0.75</v>
      </c>
      <c r="G7" s="184">
        <v>0.75</v>
      </c>
      <c r="H7" s="184">
        <v>0.75</v>
      </c>
      <c r="I7" s="184">
        <v>0.75</v>
      </c>
      <c r="J7" s="184">
        <v>0.75</v>
      </c>
      <c r="K7" s="184">
        <v>0.75</v>
      </c>
      <c r="L7" s="184"/>
      <c r="M7" s="184"/>
      <c r="N7" s="184"/>
      <c r="O7" s="184"/>
      <c r="P7" s="184"/>
      <c r="Q7" s="185"/>
    </row>
    <row r="8" spans="1:17" x14ac:dyDescent="0.25">
      <c r="A8" s="3"/>
      <c r="B8" s="62">
        <f>IFERROR(IF(LEN(INDEX(Metrics!$B$6:$H$23,ROW($A8)-ROW($A$5),MATCH(B$5,Metrics!$B$5:$H$5,0)))=0,"",INDEX(Metrics!$B$6:$H$23,ROW($A8)-ROW($A$5),MATCH(B$5,Metrics!$B$5:$H$5,0))),"")</f>
        <v>103</v>
      </c>
      <c r="C8" s="160" t="str">
        <f>IFERROR(IF(LEN(INDEX(Metrics!$B$6:$H$23,ROW($A8)-ROW($A$5),MATCH(C$5,Metrics!$B$5:$H$5,0)))=0,"",INDEX(Metrics!$B$6:$H$23,ROW($A8)-ROW($A$5),MATCH(C$5,Metrics!$B$5:$H$5,0))),"")</f>
        <v>Customer Interaction</v>
      </c>
      <c r="D8" s="160" t="str">
        <f>IFERROR(IF(LEN(INDEX(Metrics!$B$6:$H$23,ROW($A8)-ROW($A$5),MATCH(D$5,Metrics!$B$5:$H$5,0)))=0,"",INDEX(Metrics!$B$6:$H$23,ROW($A8)-ROW($A$5),MATCH(D$5,Metrics!$B$5:$H$5,0))),"")</f>
        <v>Website Conversion Rate</v>
      </c>
      <c r="E8" s="42" t="str">
        <f>IFERROR(IF(LEN(INDEX(Metrics!$B$6:$H$23,ROW($A8)-ROW($A$5),MATCH(E$5,Metrics!$B$5:$H$5,0)))=0,"",INDEX(Metrics!$B$6:$H$23,ROW($A8)-ROW($A$5),MATCH(E$5,Metrics!$B$5:$H$5,0))),"")</f>
        <v>%</v>
      </c>
      <c r="F8" s="184">
        <v>0.45</v>
      </c>
      <c r="G8" s="184">
        <v>0.45</v>
      </c>
      <c r="H8" s="184">
        <v>0.45</v>
      </c>
      <c r="I8" s="184">
        <v>0.45</v>
      </c>
      <c r="J8" s="184">
        <v>0.45</v>
      </c>
      <c r="K8" s="184">
        <v>0.45</v>
      </c>
      <c r="L8" s="184"/>
      <c r="M8" s="184"/>
      <c r="N8" s="184"/>
      <c r="O8" s="184"/>
      <c r="P8" s="184"/>
      <c r="Q8" s="185"/>
    </row>
    <row r="9" spans="1:17" x14ac:dyDescent="0.25">
      <c r="A9" s="3"/>
      <c r="B9" s="62">
        <f>IFERROR(IF(LEN(INDEX(Metrics!$B$6:$H$23,ROW($A9)-ROW($A$5),MATCH(B$5,Metrics!$B$5:$H$5,0)))=0,"",INDEX(Metrics!$B$6:$H$23,ROW($A9)-ROW($A$5),MATCH(B$5,Metrics!$B$5:$H$5,0))),"")</f>
        <v>104</v>
      </c>
      <c r="C9" s="160" t="str">
        <f>IFERROR(IF(LEN(INDEX(Metrics!$B$6:$H$23,ROW($A9)-ROW($A$5),MATCH(C$5,Metrics!$B$5:$H$5,0)))=0,"",INDEX(Metrics!$B$6:$H$23,ROW($A9)-ROW($A$5),MATCH(C$5,Metrics!$B$5:$H$5,0))),"")</f>
        <v>Customer Interaction</v>
      </c>
      <c r="D9" s="160" t="str">
        <f>IFERROR(IF(LEN(INDEX(Metrics!$B$6:$H$23,ROW($A9)-ROW($A$5),MATCH(D$5,Metrics!$B$5:$H$5,0)))=0,"",INDEX(Metrics!$B$6:$H$23,ROW($A9)-ROW($A$5),MATCH(D$5,Metrics!$B$5:$H$5,0))),"")</f>
        <v>Number of Sales Call</v>
      </c>
      <c r="E9" s="42" t="str">
        <f>IFERROR(IF(LEN(INDEX(Metrics!$B$6:$H$23,ROW($A9)-ROW($A$5),MATCH(E$5,Metrics!$B$5:$H$5,0)))=0,"",INDEX(Metrics!$B$6:$H$23,ROW($A9)-ROW($A$5),MATCH(E$5,Metrics!$B$5:$H$5,0))),"")</f>
        <v>#</v>
      </c>
      <c r="F9" s="182">
        <v>1500</v>
      </c>
      <c r="G9" s="182">
        <v>1500</v>
      </c>
      <c r="H9" s="182">
        <v>1500</v>
      </c>
      <c r="I9" s="182">
        <v>1500</v>
      </c>
      <c r="J9" s="182">
        <v>1500</v>
      </c>
      <c r="K9" s="182">
        <v>1500</v>
      </c>
      <c r="L9" s="182"/>
      <c r="M9" s="182"/>
      <c r="N9" s="182"/>
      <c r="O9" s="182"/>
      <c r="P9" s="182"/>
      <c r="Q9" s="183"/>
    </row>
    <row r="10" spans="1:17" x14ac:dyDescent="0.25">
      <c r="A10" s="3"/>
      <c r="B10" s="62">
        <f>IFERROR(IF(LEN(INDEX(Metrics!$B$6:$H$23,ROW($A10)-ROW($A$5),MATCH(B$5,Metrics!$B$5:$H$5,0)))=0,"",INDEX(Metrics!$B$6:$H$23,ROW($A10)-ROW($A$5),MATCH(B$5,Metrics!$B$5:$H$5,0))),"")</f>
        <v>105</v>
      </c>
      <c r="C10" s="160" t="str">
        <f>IFERROR(IF(LEN(INDEX(Metrics!$B$6:$H$23,ROW($A10)-ROW($A$5),MATCH(C$5,Metrics!$B$5:$H$5,0)))=0,"",INDEX(Metrics!$B$6:$H$23,ROW($A10)-ROW($A$5),MATCH(C$5,Metrics!$B$5:$H$5,0))),"")</f>
        <v>Customer Interaction</v>
      </c>
      <c r="D10" s="160" t="str">
        <f>IFERROR(IF(LEN(INDEX(Metrics!$B$6:$H$23,ROW($A10)-ROW($A$5),MATCH(D$5,Metrics!$B$5:$H$5,0)))=0,"",INDEX(Metrics!$B$6:$H$23,ROW($A10)-ROW($A$5),MATCH(D$5,Metrics!$B$5:$H$5,0))),"")</f>
        <v>Number of SMS</v>
      </c>
      <c r="E10" s="42" t="str">
        <f>IFERROR(IF(LEN(INDEX(Metrics!$B$6:$H$23,ROW($A10)-ROW($A$5),MATCH(E$5,Metrics!$B$5:$H$5,0)))=0,"",INDEX(Metrics!$B$6:$H$23,ROW($A10)-ROW($A$5),MATCH(E$5,Metrics!$B$5:$H$5,0))),"")</f>
        <v>#</v>
      </c>
      <c r="F10" s="182">
        <v>25000</v>
      </c>
      <c r="G10" s="182">
        <v>25000</v>
      </c>
      <c r="H10" s="182">
        <v>25000</v>
      </c>
      <c r="I10" s="182">
        <v>25000</v>
      </c>
      <c r="J10" s="182">
        <v>25000</v>
      </c>
      <c r="K10" s="182">
        <v>25000</v>
      </c>
      <c r="L10" s="182"/>
      <c r="M10" s="182"/>
      <c r="N10" s="182"/>
      <c r="O10" s="182"/>
      <c r="P10" s="182"/>
      <c r="Q10" s="183"/>
    </row>
    <row r="11" spans="1:17" x14ac:dyDescent="0.25">
      <c r="A11" s="3"/>
      <c r="B11" s="62">
        <f>IFERROR(IF(LEN(INDEX(Metrics!$B$6:$H$23,ROW($A11)-ROW($A$5),MATCH(B$5,Metrics!$B$5:$H$5,0)))=0,"",INDEX(Metrics!$B$6:$H$23,ROW($A11)-ROW($A$5),MATCH(B$5,Metrics!$B$5:$H$5,0))),"")</f>
        <v>106</v>
      </c>
      <c r="C11" s="160" t="str">
        <f>IFERROR(IF(LEN(INDEX(Metrics!$B$6:$H$23,ROW($A11)-ROW($A$5),MATCH(C$5,Metrics!$B$5:$H$5,0)))=0,"",INDEX(Metrics!$B$6:$H$23,ROW($A11)-ROW($A$5),MATCH(C$5,Metrics!$B$5:$H$5,0))),"")</f>
        <v>Customer Interaction</v>
      </c>
      <c r="D11" s="160" t="str">
        <f>IFERROR(IF(LEN(INDEX(Metrics!$B$6:$H$23,ROW($A11)-ROW($A$5),MATCH(D$5,Metrics!$B$5:$H$5,0)))=0,"",INDEX(Metrics!$B$6:$H$23,ROW($A11)-ROW($A$5),MATCH(D$5,Metrics!$B$5:$H$5,0))),"")</f>
        <v>Average Interaction Cost</v>
      </c>
      <c r="E11" s="42" t="str">
        <f>IFERROR(IF(LEN(INDEX(Metrics!$B$6:$H$23,ROW($A11)-ROW($A$5),MATCH(E$5,Metrics!$B$5:$H$5,0)))=0,"",INDEX(Metrics!$B$6:$H$23,ROW($A11)-ROW($A$5),MATCH(E$5,Metrics!$B$5:$H$5,0))),"")</f>
        <v>USD</v>
      </c>
      <c r="F11" s="176">
        <v>0.44700000000000001</v>
      </c>
      <c r="G11" s="176">
        <v>0.44700000000000001</v>
      </c>
      <c r="H11" s="176">
        <v>0.44700000000000001</v>
      </c>
      <c r="I11" s="176">
        <v>0.44700000000000001</v>
      </c>
      <c r="J11" s="176">
        <v>0.44700000000000001</v>
      </c>
      <c r="K11" s="176">
        <v>0.44700000000000001</v>
      </c>
      <c r="L11" s="177"/>
      <c r="M11" s="177"/>
      <c r="N11" s="177"/>
      <c r="O11" s="177"/>
      <c r="P11" s="177"/>
      <c r="Q11" s="178"/>
    </row>
    <row r="12" spans="1:17" x14ac:dyDescent="0.25">
      <c r="A12" s="3"/>
      <c r="B12" s="62">
        <f>IFERROR(IF(LEN(INDEX(Metrics!$B$6:$H$23,ROW($A12)-ROW($A$5),MATCH(B$5,Metrics!$B$5:$H$5,0)))=0,"",INDEX(Metrics!$B$6:$H$23,ROW($A12)-ROW($A$5),MATCH(B$5,Metrics!$B$5:$H$5,0))),"")</f>
        <v>107</v>
      </c>
      <c r="C12" s="160" t="str">
        <f>IFERROR(IF(LEN(INDEX(Metrics!$B$6:$H$23,ROW($A12)-ROW($A$5),MATCH(C$5,Metrics!$B$5:$H$5,0)))=0,"",INDEX(Metrics!$B$6:$H$23,ROW($A12)-ROW($A$5),MATCH(C$5,Metrics!$B$5:$H$5,0))),"")</f>
        <v>Customer Interaction</v>
      </c>
      <c r="D12" s="160" t="str">
        <f>IFERROR(IF(LEN(INDEX(Metrics!$B$6:$H$23,ROW($A12)-ROW($A$5),MATCH(D$5,Metrics!$B$5:$H$5,0)))=0,"",INDEX(Metrics!$B$6:$H$23,ROW($A12)-ROW($A$5),MATCH(D$5,Metrics!$B$5:$H$5,0))),"")</f>
        <v>Self Service Rate</v>
      </c>
      <c r="E12" s="42" t="str">
        <f>IFERROR(IF(LEN(INDEX(Metrics!$B$6:$H$23,ROW($A12)-ROW($A$5),MATCH(E$5,Metrics!$B$5:$H$5,0)))=0,"",INDEX(Metrics!$B$6:$H$23,ROW($A12)-ROW($A$5),MATCH(E$5,Metrics!$B$5:$H$5,0))),"")</f>
        <v>%</v>
      </c>
      <c r="F12" s="184">
        <v>0.2</v>
      </c>
      <c r="G12" s="184">
        <v>0.2</v>
      </c>
      <c r="H12" s="184">
        <v>0.2</v>
      </c>
      <c r="I12" s="184">
        <v>0.2</v>
      </c>
      <c r="J12" s="184">
        <v>0.2</v>
      </c>
      <c r="K12" s="184">
        <v>0.2</v>
      </c>
      <c r="L12" s="184"/>
      <c r="M12" s="184"/>
      <c r="N12" s="184"/>
      <c r="O12" s="184"/>
      <c r="P12" s="184"/>
      <c r="Q12" s="185"/>
    </row>
    <row r="13" spans="1:17" x14ac:dyDescent="0.25">
      <c r="A13" s="3"/>
      <c r="B13" s="62">
        <f>IFERROR(IF(LEN(INDEX(Metrics!$B$6:$H$23,ROW($A13)-ROW($A$5),MATCH(B$5,Metrics!$B$5:$H$5,0)))=0,"",INDEX(Metrics!$B$6:$H$23,ROW($A13)-ROW($A$5),MATCH(B$5,Metrics!$B$5:$H$5,0))),"")</f>
        <v>108</v>
      </c>
      <c r="C13" s="160" t="str">
        <f>IFERROR(IF(LEN(INDEX(Metrics!$B$6:$H$23,ROW($A13)-ROW($A$5),MATCH(C$5,Metrics!$B$5:$H$5,0)))=0,"",INDEX(Metrics!$B$6:$H$23,ROW($A13)-ROW($A$5),MATCH(C$5,Metrics!$B$5:$H$5,0))),"")</f>
        <v>Customer Interaction</v>
      </c>
      <c r="D13" s="160" t="str">
        <f>IFERROR(IF(LEN(INDEX(Metrics!$B$6:$H$23,ROW($A13)-ROW($A$5),MATCH(D$5,Metrics!$B$5:$H$5,0)))=0,"",INDEX(Metrics!$B$6:$H$23,ROW($A13)-ROW($A$5),MATCH(D$5,Metrics!$B$5:$H$5,0))),"")</f>
        <v/>
      </c>
      <c r="E13" s="42" t="str">
        <f>IFERROR(IF(LEN(INDEX(Metrics!$B$6:$H$23,ROW($A13)-ROW($A$5),MATCH(E$5,Metrics!$B$5:$H$5,0)))=0,"",INDEX(Metrics!$B$6:$H$23,ROW($A13)-ROW($A$5),MATCH(E$5,Metrics!$B$5:$H$5,0))),"")</f>
        <v/>
      </c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63"/>
    </row>
    <row r="14" spans="1:17" x14ac:dyDescent="0.25">
      <c r="A14" s="3"/>
      <c r="B14" s="62">
        <f>IFERROR(IF(LEN(INDEX(Metrics!$B$6:$H$23,ROW($A14)-ROW($A$5),MATCH(B$5,Metrics!$B$5:$H$5,0)))=0,"",INDEX(Metrics!$B$6:$H$23,ROW($A14)-ROW($A$5),MATCH(B$5,Metrics!$B$5:$H$5,0))),"")</f>
        <v>109</v>
      </c>
      <c r="C14" s="160" t="str">
        <f>IFERROR(IF(LEN(INDEX(Metrics!$B$6:$H$23,ROW($A14)-ROW($A$5),MATCH(C$5,Metrics!$B$5:$H$5,0)))=0,"",INDEX(Metrics!$B$6:$H$23,ROW($A14)-ROW($A$5),MATCH(C$5,Metrics!$B$5:$H$5,0))),"")</f>
        <v>Customer Interaction</v>
      </c>
      <c r="D14" s="160" t="str">
        <f>IFERROR(IF(LEN(INDEX(Metrics!$B$6:$H$23,ROW($A14)-ROW($A$5),MATCH(D$5,Metrics!$B$5:$H$5,0)))=0,"",INDEX(Metrics!$B$6:$H$23,ROW($A14)-ROW($A$5),MATCH(D$5,Metrics!$B$5:$H$5,0))),"")</f>
        <v/>
      </c>
      <c r="E14" s="42" t="str">
        <f>IFERROR(IF(LEN(INDEX(Metrics!$B$6:$H$23,ROW($A14)-ROW($A$5),MATCH(E$5,Metrics!$B$5:$H$5,0)))=0,"",INDEX(Metrics!$B$6:$H$23,ROW($A14)-ROW($A$5),MATCH(E$5,Metrics!$B$5:$H$5,0))),"")</f>
        <v/>
      </c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63"/>
    </row>
    <row r="15" spans="1:17" x14ac:dyDescent="0.25">
      <c r="A15" s="3"/>
      <c r="B15" s="62">
        <f>IFERROR(IF(LEN(INDEX(Metrics!$B$6:$H$23,ROW($A15)-ROW($A$5),MATCH(B$5,Metrics!$B$5:$H$5,0)))=0,"",INDEX(Metrics!$B$6:$H$23,ROW($A15)-ROW($A$5),MATCH(B$5,Metrics!$B$5:$H$5,0))),"")</f>
        <v>201</v>
      </c>
      <c r="C15" s="160" t="str">
        <f>IFERROR(IF(LEN(INDEX(Metrics!$B$6:$H$23,ROW($A15)-ROW($A$5),MATCH(C$5,Metrics!$B$5:$H$5,0)))=0,"",INDEX(Metrics!$B$6:$H$23,ROW($A15)-ROW($A$5),MATCH(C$5,Metrics!$B$5:$H$5,0))),"")</f>
        <v>Lead Generation</v>
      </c>
      <c r="D15" s="160" t="str">
        <f>IFERROR(IF(LEN(INDEX(Metrics!$B$6:$H$23,ROW($A15)-ROW($A$5),MATCH(D$5,Metrics!$B$5:$H$5,0)))=0,"",INDEX(Metrics!$B$6:$H$23,ROW($A15)-ROW($A$5),MATCH(D$5,Metrics!$B$5:$H$5,0))),"")</f>
        <v>New Leads/Prospects</v>
      </c>
      <c r="E15" s="42" t="str">
        <f>IFERROR(IF(LEN(INDEX(Metrics!$B$6:$H$23,ROW($A15)-ROW($A$5),MATCH(E$5,Metrics!$B$5:$H$5,0)))=0,"",INDEX(Metrics!$B$6:$H$23,ROW($A15)-ROW($A$5),MATCH(E$5,Metrics!$B$5:$H$5,0))),"")</f>
        <v xml:space="preserve"> #</v>
      </c>
      <c r="F15" s="182">
        <v>1500</v>
      </c>
      <c r="G15" s="182">
        <v>1500</v>
      </c>
      <c r="H15" s="182">
        <v>1500</v>
      </c>
      <c r="I15" s="182">
        <v>1500</v>
      </c>
      <c r="J15" s="182">
        <v>1500</v>
      </c>
      <c r="K15" s="182">
        <v>1500</v>
      </c>
      <c r="L15" s="182"/>
      <c r="M15" s="182"/>
      <c r="N15" s="182"/>
      <c r="O15" s="182"/>
      <c r="P15" s="182"/>
      <c r="Q15" s="183"/>
    </row>
    <row r="16" spans="1:17" x14ac:dyDescent="0.25">
      <c r="A16" s="3"/>
      <c r="B16" s="62">
        <f>IFERROR(IF(LEN(INDEX(Metrics!$B$6:$H$23,ROW($A16)-ROW($A$5),MATCH(B$5,Metrics!$B$5:$H$5,0)))=0,"",INDEX(Metrics!$B$6:$H$23,ROW($A16)-ROW($A$5),MATCH(B$5,Metrics!$B$5:$H$5,0))),"")</f>
        <v>202</v>
      </c>
      <c r="C16" s="160" t="str">
        <f>IFERROR(IF(LEN(INDEX(Metrics!$B$6:$H$23,ROW($A16)-ROW($A$5),MATCH(C$5,Metrics!$B$5:$H$5,0)))=0,"",INDEX(Metrics!$B$6:$H$23,ROW($A16)-ROW($A$5),MATCH(C$5,Metrics!$B$5:$H$5,0))),"")</f>
        <v>Lead Generation</v>
      </c>
      <c r="D16" s="160" t="str">
        <f>IFERROR(IF(LEN(INDEX(Metrics!$B$6:$H$23,ROW($A16)-ROW($A$5),MATCH(D$5,Metrics!$B$5:$H$5,0)))=0,"",INDEX(Metrics!$B$6:$H$23,ROW($A16)-ROW($A$5),MATCH(D$5,Metrics!$B$5:$H$5,0))),"")</f>
        <v>Cost Per Lead Generated</v>
      </c>
      <c r="E16" s="42" t="str">
        <f>IFERROR(IF(LEN(INDEX(Metrics!$B$6:$H$23,ROW($A16)-ROW($A$5),MATCH(E$5,Metrics!$B$5:$H$5,0)))=0,"",INDEX(Metrics!$B$6:$H$23,ROW($A16)-ROW($A$5),MATCH(E$5,Metrics!$B$5:$H$5,0))),"")</f>
        <v>USD</v>
      </c>
      <c r="F16" s="176">
        <v>1.2</v>
      </c>
      <c r="G16" s="176">
        <v>1.2</v>
      </c>
      <c r="H16" s="176">
        <v>1.2</v>
      </c>
      <c r="I16" s="176">
        <v>1.2</v>
      </c>
      <c r="J16" s="176">
        <v>1.2</v>
      </c>
      <c r="K16" s="176">
        <v>1.2</v>
      </c>
      <c r="L16" s="176"/>
      <c r="M16" s="176"/>
      <c r="N16" s="176"/>
      <c r="O16" s="176"/>
      <c r="P16" s="176"/>
      <c r="Q16" s="179"/>
    </row>
    <row r="17" spans="1:17" x14ac:dyDescent="0.25">
      <c r="A17" s="3"/>
      <c r="B17" s="62">
        <f>IFERROR(IF(LEN(INDEX(Metrics!$B$6:$H$23,ROW($A17)-ROW($A$5),MATCH(B$5,Metrics!$B$5:$H$5,0)))=0,"",INDEX(Metrics!$B$6:$H$23,ROW($A17)-ROW($A$5),MATCH(B$5,Metrics!$B$5:$H$5,0))),"")</f>
        <v>203</v>
      </c>
      <c r="C17" s="160" t="str">
        <f>IFERROR(IF(LEN(INDEX(Metrics!$B$6:$H$23,ROW($A17)-ROW($A$5),MATCH(C$5,Metrics!$B$5:$H$5,0)))=0,"",INDEX(Metrics!$B$6:$H$23,ROW($A17)-ROW($A$5),MATCH(C$5,Metrics!$B$5:$H$5,0))),"")</f>
        <v>Lead Generation</v>
      </c>
      <c r="D17" s="160" t="str">
        <f>IFERROR(IF(LEN(INDEX(Metrics!$B$6:$H$23,ROW($A17)-ROW($A$5),MATCH(D$5,Metrics!$B$5:$H$5,0)))=0,"",INDEX(Metrics!$B$6:$H$23,ROW($A17)-ROW($A$5),MATCH(D$5,Metrics!$B$5:$H$5,0))),"")</f>
        <v>Conversion Rate</v>
      </c>
      <c r="E17" s="42" t="str">
        <f>IFERROR(IF(LEN(INDEX(Metrics!$B$6:$H$23,ROW($A17)-ROW($A$5),MATCH(E$5,Metrics!$B$5:$H$5,0)))=0,"",INDEX(Metrics!$B$6:$H$23,ROW($A17)-ROW($A$5),MATCH(E$5,Metrics!$B$5:$H$5,0))),"")</f>
        <v>%</v>
      </c>
      <c r="F17" s="184">
        <v>0.03</v>
      </c>
      <c r="G17" s="184">
        <v>0.03</v>
      </c>
      <c r="H17" s="184">
        <v>0.03</v>
      </c>
      <c r="I17" s="184">
        <v>0.03</v>
      </c>
      <c r="J17" s="184">
        <v>0.03</v>
      </c>
      <c r="K17" s="184">
        <v>0.03</v>
      </c>
      <c r="L17" s="184"/>
      <c r="M17" s="184"/>
      <c r="N17" s="184"/>
      <c r="O17" s="184"/>
      <c r="P17" s="184"/>
      <c r="Q17" s="185"/>
    </row>
    <row r="18" spans="1:17" x14ac:dyDescent="0.25">
      <c r="A18" s="3"/>
      <c r="B18" s="62">
        <f>IFERROR(IF(LEN(INDEX(Metrics!$B$6:$H$23,ROW($A18)-ROW($A$5),MATCH(B$5,Metrics!$B$5:$H$5,0)))=0,"",INDEX(Metrics!$B$6:$H$23,ROW($A18)-ROW($A$5),MATCH(B$5,Metrics!$B$5:$H$5,0))),"")</f>
        <v>204</v>
      </c>
      <c r="C18" s="160" t="str">
        <f>IFERROR(IF(LEN(INDEX(Metrics!$B$6:$H$23,ROW($A18)-ROW($A$5),MATCH(C$5,Metrics!$B$5:$H$5,0)))=0,"",INDEX(Metrics!$B$6:$H$23,ROW($A18)-ROW($A$5),MATCH(C$5,Metrics!$B$5:$H$5,0))),"")</f>
        <v>Lead Generation</v>
      </c>
      <c r="D18" s="160" t="str">
        <f>IFERROR(IF(LEN(INDEX(Metrics!$B$6:$H$23,ROW($A18)-ROW($A$5),MATCH(D$5,Metrics!$B$5:$H$5,0)))=0,"",INDEX(Metrics!$B$6:$H$23,ROW($A18)-ROW($A$5),MATCH(D$5,Metrics!$B$5:$H$5,0))),"")</f>
        <v>Cost Per Conversion</v>
      </c>
      <c r="E18" s="42" t="str">
        <f>IFERROR(IF(LEN(INDEX(Metrics!$B$6:$H$23,ROW($A18)-ROW($A$5),MATCH(E$5,Metrics!$B$5:$H$5,0)))=0,"",INDEX(Metrics!$B$6:$H$23,ROW($A18)-ROW($A$5),MATCH(E$5,Metrics!$B$5:$H$5,0))),"")</f>
        <v>USD</v>
      </c>
      <c r="F18" s="176">
        <v>2.5499999999999998</v>
      </c>
      <c r="G18" s="176">
        <v>2.5499999999999998</v>
      </c>
      <c r="H18" s="176">
        <v>2.5499999999999998</v>
      </c>
      <c r="I18" s="176">
        <v>2.5499999999999998</v>
      </c>
      <c r="J18" s="176">
        <v>2.5499999999999998</v>
      </c>
      <c r="K18" s="176">
        <v>2.5499999999999998</v>
      </c>
      <c r="L18" s="176"/>
      <c r="M18" s="176"/>
      <c r="N18" s="176"/>
      <c r="O18" s="176"/>
      <c r="P18" s="176"/>
      <c r="Q18" s="179"/>
    </row>
    <row r="19" spans="1:17" x14ac:dyDescent="0.25">
      <c r="A19" s="3"/>
      <c r="B19" s="62">
        <f>IFERROR(IF(LEN(INDEX(Metrics!$B$6:$H$23,ROW($A19)-ROW($A$5),MATCH(B$5,Metrics!$B$5:$H$5,0)))=0,"",INDEX(Metrics!$B$6:$H$23,ROW($A19)-ROW($A$5),MATCH(B$5,Metrics!$B$5:$H$5,0))),"")</f>
        <v>205</v>
      </c>
      <c r="C19" s="160" t="str">
        <f>IFERROR(IF(LEN(INDEX(Metrics!$B$6:$H$23,ROW($A19)-ROW($A$5),MATCH(C$5,Metrics!$B$5:$H$5,0)))=0,"",INDEX(Metrics!$B$6:$H$23,ROW($A19)-ROW($A$5),MATCH(C$5,Metrics!$B$5:$H$5,0))),"")</f>
        <v>Lead Generation</v>
      </c>
      <c r="D19" s="160" t="str">
        <f>IFERROR(IF(LEN(INDEX(Metrics!$B$6:$H$23,ROW($A19)-ROW($A$5),MATCH(D$5,Metrics!$B$5:$H$5,0)))=0,"",INDEX(Metrics!$B$6:$H$23,ROW($A19)-ROW($A$5),MATCH(D$5,Metrics!$B$5:$H$5,0))),"")</f>
        <v>Retention Rate</v>
      </c>
      <c r="E19" s="42" t="str">
        <f>IFERROR(IF(LEN(INDEX(Metrics!$B$6:$H$23,ROW($A19)-ROW($A$5),MATCH(E$5,Metrics!$B$5:$H$5,0)))=0,"",INDEX(Metrics!$B$6:$H$23,ROW($A19)-ROW($A$5),MATCH(E$5,Metrics!$B$5:$H$5,0))),"")</f>
        <v>%</v>
      </c>
      <c r="F19" s="184">
        <v>0.85</v>
      </c>
      <c r="G19" s="184">
        <v>0.85</v>
      </c>
      <c r="H19" s="184">
        <v>0.85</v>
      </c>
      <c r="I19" s="184">
        <v>0.85</v>
      </c>
      <c r="J19" s="184">
        <v>0.85</v>
      </c>
      <c r="K19" s="184">
        <v>0.85</v>
      </c>
      <c r="L19" s="184"/>
      <c r="M19" s="184"/>
      <c r="N19" s="184"/>
      <c r="O19" s="184"/>
      <c r="P19" s="184"/>
      <c r="Q19" s="185"/>
    </row>
    <row r="20" spans="1:17" x14ac:dyDescent="0.25">
      <c r="A20" s="3"/>
      <c r="B20" s="62">
        <f>IFERROR(IF(LEN(INDEX(Metrics!$B$6:$H$23,ROW($A20)-ROW($A$5),MATCH(B$5,Metrics!$B$5:$H$5,0)))=0,"",INDEX(Metrics!$B$6:$H$23,ROW($A20)-ROW($A$5),MATCH(B$5,Metrics!$B$5:$H$5,0))),"")</f>
        <v>206</v>
      </c>
      <c r="C20" s="160" t="str">
        <f>IFERROR(IF(LEN(INDEX(Metrics!$B$6:$H$23,ROW($A20)-ROW($A$5),MATCH(C$5,Metrics!$B$5:$H$5,0)))=0,"",INDEX(Metrics!$B$6:$H$23,ROW($A20)-ROW($A$5),MATCH(C$5,Metrics!$B$5:$H$5,0))),"")</f>
        <v>Lead Generation</v>
      </c>
      <c r="D20" s="160" t="str">
        <f>IFERROR(IF(LEN(INDEX(Metrics!$B$6:$H$23,ROW($A20)-ROW($A$5),MATCH(D$5,Metrics!$B$5:$H$5,0)))=0,"",INDEX(Metrics!$B$6:$H$23,ROW($A20)-ROW($A$5),MATCH(D$5,Metrics!$B$5:$H$5,0))),"")</f>
        <v>Acquisition Rate</v>
      </c>
      <c r="E20" s="42" t="str">
        <f>IFERROR(IF(LEN(INDEX(Metrics!$B$6:$H$23,ROW($A20)-ROW($A$5),MATCH(E$5,Metrics!$B$5:$H$5,0)))=0,"",INDEX(Metrics!$B$6:$H$23,ROW($A20)-ROW($A$5),MATCH(E$5,Metrics!$B$5:$H$5,0))),"")</f>
        <v>%</v>
      </c>
      <c r="F20" s="186">
        <v>0.2</v>
      </c>
      <c r="G20" s="186">
        <v>0.2</v>
      </c>
      <c r="H20" s="186">
        <v>0.2</v>
      </c>
      <c r="I20" s="186">
        <v>0.2</v>
      </c>
      <c r="J20" s="186">
        <v>0.2</v>
      </c>
      <c r="K20" s="186">
        <v>0.2</v>
      </c>
      <c r="L20" s="186"/>
      <c r="M20" s="186"/>
      <c r="N20" s="186"/>
      <c r="O20" s="186"/>
      <c r="P20" s="186"/>
      <c r="Q20" s="187"/>
    </row>
    <row r="21" spans="1:17" x14ac:dyDescent="0.25">
      <c r="A21" s="3"/>
      <c r="B21" s="62">
        <f>IFERROR(IF(LEN(INDEX(Metrics!$B$6:$H$23,ROW($A21)-ROW($A$5),MATCH(B$5,Metrics!$B$5:$H$5,0)))=0,"",INDEX(Metrics!$B$6:$H$23,ROW($A21)-ROW($A$5),MATCH(B$5,Metrics!$B$5:$H$5,0))),"")</f>
        <v>207</v>
      </c>
      <c r="C21" s="160" t="str">
        <f>IFERROR(IF(LEN(INDEX(Metrics!$B$6:$H$23,ROW($A21)-ROW($A$5),MATCH(C$5,Metrics!$B$5:$H$5,0)))=0,"",INDEX(Metrics!$B$6:$H$23,ROW($A21)-ROW($A$5),MATCH(C$5,Metrics!$B$5:$H$5,0))),"")</f>
        <v>Lead Generation</v>
      </c>
      <c r="D21" s="160" t="str">
        <f>IFERROR(IF(LEN(INDEX(Metrics!$B$6:$H$23,ROW($A21)-ROW($A$5),MATCH(D$5,Metrics!$B$5:$H$5,0)))=0,"",INDEX(Metrics!$B$6:$H$23,ROW($A21)-ROW($A$5),MATCH(D$5,Metrics!$B$5:$H$5,0))),"")</f>
        <v>Churn Rate</v>
      </c>
      <c r="E21" s="42" t="str">
        <f>IFERROR(IF(LEN(INDEX(Metrics!$B$6:$H$23,ROW($A21)-ROW($A$5),MATCH(E$5,Metrics!$B$5:$H$5,0)))=0,"",INDEX(Metrics!$B$6:$H$23,ROW($A21)-ROW($A$5),MATCH(E$5,Metrics!$B$5:$H$5,0))),"")</f>
        <v>%</v>
      </c>
      <c r="F21" s="186">
        <v>0.15</v>
      </c>
      <c r="G21" s="186">
        <v>0.15</v>
      </c>
      <c r="H21" s="186">
        <v>0.15</v>
      </c>
      <c r="I21" s="186">
        <v>0.15</v>
      </c>
      <c r="J21" s="186">
        <v>0.15</v>
      </c>
      <c r="K21" s="186">
        <v>0.15</v>
      </c>
      <c r="L21" s="186"/>
      <c r="M21" s="186"/>
      <c r="N21" s="186"/>
      <c r="O21" s="186"/>
      <c r="P21" s="186"/>
      <c r="Q21" s="187"/>
    </row>
    <row r="22" spans="1:17" x14ac:dyDescent="0.25">
      <c r="A22" s="3"/>
      <c r="B22" s="62">
        <f>IFERROR(IF(LEN(INDEX(Metrics!$B$6:$H$23,ROW($A22)-ROW($A$5),MATCH(B$5,Metrics!$B$5:$H$5,0)))=0,"",INDEX(Metrics!$B$6:$H$23,ROW($A22)-ROW($A$5),MATCH(B$5,Metrics!$B$5:$H$5,0))),"")</f>
        <v>208</v>
      </c>
      <c r="C22" s="160" t="str">
        <f>IFERROR(IF(LEN(INDEX(Metrics!$B$6:$H$23,ROW($A22)-ROW($A$5),MATCH(C$5,Metrics!$B$5:$H$5,0)))=0,"",INDEX(Metrics!$B$6:$H$23,ROW($A22)-ROW($A$5),MATCH(C$5,Metrics!$B$5:$H$5,0))),"")</f>
        <v>Lead Generation</v>
      </c>
      <c r="D22" s="160" t="str">
        <f>IFERROR(IF(LEN(INDEX(Metrics!$B$6:$H$23,ROW($A22)-ROW($A$5),MATCH(D$5,Metrics!$B$5:$H$5,0)))=0,"",INDEX(Metrics!$B$6:$H$23,ROW($A22)-ROW($A$5),MATCH(D$5,Metrics!$B$5:$H$5,0))),"")</f>
        <v/>
      </c>
      <c r="E22" s="42" t="str">
        <f>IFERROR(IF(LEN(INDEX(Metrics!$B$6:$H$23,ROW($A22)-ROW($A$5),MATCH(E$5,Metrics!$B$5:$H$5,0)))=0,"",INDEX(Metrics!$B$6:$H$23,ROW($A22)-ROW($A$5),MATCH(E$5,Metrics!$B$5:$H$5,0))),"")</f>
        <v/>
      </c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63"/>
    </row>
    <row r="23" spans="1:17" x14ac:dyDescent="0.25">
      <c r="A23" s="3"/>
      <c r="B23" s="62">
        <f>IFERROR(IF(LEN(INDEX(Metrics!$B$6:$H$23,ROW($A23)-ROW($A$5),MATCH(B$5,Metrics!$B$5:$H$5,0)))=0,"",INDEX(Metrics!$B$6:$H$23,ROW($A23)-ROW($A$5),MATCH(B$5,Metrics!$B$5:$H$5,0))),"")</f>
        <v>209</v>
      </c>
      <c r="C23" s="160" t="str">
        <f>IFERROR(IF(LEN(INDEX(Metrics!$B$6:$H$23,ROW($A23)-ROW($A$5),MATCH(C$5,Metrics!$B$5:$H$5,0)))=0,"",INDEX(Metrics!$B$6:$H$23,ROW($A23)-ROW($A$5),MATCH(C$5,Metrics!$B$5:$H$5,0))),"")</f>
        <v>Lead Generation</v>
      </c>
      <c r="D23" s="160" t="str">
        <f>IFERROR(IF(LEN(INDEX(Metrics!$B$6:$H$23,ROW($A23)-ROW($A$5),MATCH(D$5,Metrics!$B$5:$H$5,0)))=0,"",INDEX(Metrics!$B$6:$H$23,ROW($A23)-ROW($A$5),MATCH(D$5,Metrics!$B$5:$H$5,0))),"")</f>
        <v/>
      </c>
      <c r="E23" s="42" t="str">
        <f>IFERROR(IF(LEN(INDEX(Metrics!$B$6:$H$23,ROW($A23)-ROW($A$5),MATCH(E$5,Metrics!$B$5:$H$5,0)))=0,"",INDEX(Metrics!$B$6:$H$23,ROW($A23)-ROW($A$5),MATCH(E$5,Metrics!$B$5:$H$5,0))),"")</f>
        <v/>
      </c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63"/>
    </row>
    <row r="24" spans="1:17" x14ac:dyDescent="0.25">
      <c r="A24" s="3"/>
      <c r="B24" s="217">
        <v>301</v>
      </c>
      <c r="C24" s="218" t="s">
        <v>132</v>
      </c>
      <c r="D24" s="218" t="s">
        <v>133</v>
      </c>
      <c r="E24" s="219" t="s">
        <v>100</v>
      </c>
      <c r="F24" s="233"/>
      <c r="G24" s="233"/>
      <c r="H24" s="233"/>
      <c r="I24" s="233"/>
      <c r="J24" s="233"/>
      <c r="K24" s="233"/>
      <c r="L24" s="233"/>
      <c r="M24" s="233"/>
      <c r="N24" s="233"/>
      <c r="O24" s="233"/>
      <c r="P24" s="233"/>
      <c r="Q24" s="234"/>
    </row>
    <row r="25" spans="1:17" x14ac:dyDescent="0.25">
      <c r="A25" s="3"/>
      <c r="B25" s="217">
        <v>302</v>
      </c>
      <c r="C25" s="218" t="s">
        <v>132</v>
      </c>
      <c r="D25" s="218" t="s">
        <v>135</v>
      </c>
      <c r="E25" s="219" t="s">
        <v>103</v>
      </c>
      <c r="F25" s="233"/>
      <c r="G25" s="233"/>
      <c r="H25" s="233"/>
      <c r="I25" s="233"/>
      <c r="J25" s="233"/>
      <c r="K25" s="233"/>
      <c r="L25" s="233"/>
      <c r="M25" s="233"/>
      <c r="N25" s="233"/>
      <c r="O25" s="233"/>
      <c r="P25" s="233"/>
      <c r="Q25" s="234"/>
    </row>
    <row r="26" spans="1:17" x14ac:dyDescent="0.2">
      <c r="A26" s="3"/>
      <c r="B26" s="217">
        <v>303</v>
      </c>
      <c r="C26" s="218" t="s">
        <v>132</v>
      </c>
      <c r="D26" s="218" t="s">
        <v>137</v>
      </c>
      <c r="E26" s="219" t="s">
        <v>138</v>
      </c>
      <c r="F26" s="235"/>
      <c r="G26" s="233"/>
      <c r="H26" s="233"/>
      <c r="I26" s="233"/>
      <c r="J26" s="233"/>
      <c r="K26" s="233"/>
      <c r="L26" s="235"/>
      <c r="M26" s="233"/>
      <c r="N26" s="233"/>
      <c r="O26" s="233"/>
      <c r="P26" s="233"/>
      <c r="Q26" s="234"/>
    </row>
    <row r="27" spans="1:17" x14ac:dyDescent="0.25">
      <c r="A27" s="3"/>
      <c r="B27" s="217">
        <v>304</v>
      </c>
      <c r="C27" s="218" t="s">
        <v>132</v>
      </c>
      <c r="D27" s="218" t="s">
        <v>140</v>
      </c>
      <c r="E27" s="219" t="s">
        <v>100</v>
      </c>
      <c r="F27" s="233"/>
      <c r="G27" s="233"/>
      <c r="H27" s="233"/>
      <c r="I27" s="233"/>
      <c r="J27" s="233"/>
      <c r="K27" s="233"/>
      <c r="L27" s="233"/>
      <c r="M27" s="233"/>
      <c r="N27" s="233"/>
      <c r="O27" s="233"/>
      <c r="P27" s="233"/>
      <c r="Q27" s="234"/>
    </row>
    <row r="28" spans="1:17" x14ac:dyDescent="0.25">
      <c r="A28" s="3"/>
      <c r="B28" s="217">
        <v>305</v>
      </c>
      <c r="C28" s="218" t="s">
        <v>132</v>
      </c>
      <c r="D28" s="218" t="s">
        <v>142</v>
      </c>
      <c r="E28" s="219" t="s">
        <v>100</v>
      </c>
      <c r="F28" s="233"/>
      <c r="G28" s="233"/>
      <c r="H28" s="233"/>
      <c r="I28" s="233"/>
      <c r="J28" s="233"/>
      <c r="K28" s="233"/>
      <c r="L28" s="233"/>
      <c r="M28" s="233"/>
      <c r="N28" s="233"/>
      <c r="O28" s="233"/>
      <c r="P28" s="233"/>
      <c r="Q28" s="234"/>
    </row>
    <row r="29" spans="1:17" x14ac:dyDescent="0.2">
      <c r="A29" s="3"/>
      <c r="B29" s="217">
        <v>306</v>
      </c>
      <c r="C29" s="218" t="s">
        <v>132</v>
      </c>
      <c r="D29" s="221" t="s">
        <v>161</v>
      </c>
      <c r="E29" s="222" t="s">
        <v>161</v>
      </c>
      <c r="F29" s="235"/>
      <c r="G29" s="233"/>
      <c r="H29" s="233"/>
      <c r="I29" s="233"/>
      <c r="J29" s="233"/>
      <c r="K29" s="233"/>
      <c r="L29" s="235"/>
      <c r="M29" s="233"/>
      <c r="N29" s="233"/>
      <c r="O29" s="233"/>
      <c r="P29" s="233"/>
      <c r="Q29" s="234"/>
    </row>
    <row r="30" spans="1:17" x14ac:dyDescent="0.25">
      <c r="A30" s="3"/>
      <c r="B30" s="217">
        <v>307</v>
      </c>
      <c r="C30" s="218" t="s">
        <v>132</v>
      </c>
      <c r="D30" s="218" t="s">
        <v>161</v>
      </c>
      <c r="E30" s="219" t="s">
        <v>161</v>
      </c>
      <c r="F30" s="236"/>
      <c r="G30" s="236"/>
      <c r="H30" s="236"/>
      <c r="I30" s="236"/>
      <c r="J30" s="236"/>
      <c r="K30" s="236"/>
      <c r="L30" s="233"/>
      <c r="M30" s="233"/>
      <c r="N30" s="233"/>
      <c r="O30" s="233"/>
      <c r="P30" s="233"/>
      <c r="Q30" s="234"/>
    </row>
    <row r="31" spans="1:17" x14ac:dyDescent="0.25">
      <c r="A31" s="3"/>
      <c r="B31" s="217">
        <v>401</v>
      </c>
      <c r="C31" s="218" t="s">
        <v>144</v>
      </c>
      <c r="D31" s="218" t="s">
        <v>145</v>
      </c>
      <c r="E31" s="219" t="s">
        <v>138</v>
      </c>
      <c r="F31" s="233"/>
      <c r="G31" s="233"/>
      <c r="H31" s="233"/>
      <c r="I31" s="233"/>
      <c r="J31" s="233"/>
      <c r="K31" s="233"/>
      <c r="L31" s="233"/>
      <c r="M31" s="233"/>
      <c r="N31" s="233"/>
      <c r="O31" s="233"/>
      <c r="P31" s="233"/>
      <c r="Q31" s="234"/>
    </row>
    <row r="32" spans="1:17" x14ac:dyDescent="0.25">
      <c r="A32" s="3"/>
      <c r="B32" s="217">
        <v>402</v>
      </c>
      <c r="C32" s="218" t="s">
        <v>144</v>
      </c>
      <c r="D32" s="218" t="s">
        <v>147</v>
      </c>
      <c r="E32" s="219" t="s">
        <v>103</v>
      </c>
      <c r="F32" s="233"/>
      <c r="G32" s="233"/>
      <c r="H32" s="233"/>
      <c r="I32" s="233"/>
      <c r="J32" s="233"/>
      <c r="K32" s="233"/>
      <c r="L32" s="233"/>
      <c r="M32" s="233"/>
      <c r="N32" s="233"/>
      <c r="O32" s="233"/>
      <c r="P32" s="233"/>
      <c r="Q32" s="234"/>
    </row>
    <row r="33" spans="1:17" x14ac:dyDescent="0.25">
      <c r="A33" s="3"/>
      <c r="B33" s="217">
        <v>403</v>
      </c>
      <c r="C33" s="218" t="s">
        <v>144</v>
      </c>
      <c r="D33" s="218" t="s">
        <v>149</v>
      </c>
      <c r="E33" s="219" t="s">
        <v>112</v>
      </c>
      <c r="F33" s="233"/>
      <c r="G33" s="233"/>
      <c r="H33" s="233"/>
      <c r="I33" s="233"/>
      <c r="J33" s="233"/>
      <c r="K33" s="233"/>
      <c r="L33" s="233"/>
      <c r="M33" s="233"/>
      <c r="N33" s="233"/>
      <c r="O33" s="233"/>
      <c r="P33" s="233"/>
      <c r="Q33" s="234"/>
    </row>
    <row r="34" spans="1:17" x14ac:dyDescent="0.25">
      <c r="A34" s="3"/>
      <c r="B34" s="217">
        <v>404</v>
      </c>
      <c r="C34" s="218" t="s">
        <v>144</v>
      </c>
      <c r="D34" s="218" t="s">
        <v>151</v>
      </c>
      <c r="E34" s="219" t="s">
        <v>103</v>
      </c>
      <c r="F34" s="233"/>
      <c r="G34" s="233"/>
      <c r="H34" s="233"/>
      <c r="I34" s="233"/>
      <c r="J34" s="233"/>
      <c r="K34" s="233"/>
      <c r="L34" s="233"/>
      <c r="M34" s="233"/>
      <c r="N34" s="233"/>
      <c r="O34" s="233"/>
      <c r="P34" s="233"/>
      <c r="Q34" s="234"/>
    </row>
    <row r="35" spans="1:17" x14ac:dyDescent="0.25">
      <c r="A35" s="3"/>
      <c r="B35" s="217">
        <v>405</v>
      </c>
      <c r="C35" s="218" t="s">
        <v>144</v>
      </c>
      <c r="D35" s="218" t="s">
        <v>161</v>
      </c>
      <c r="E35" s="219" t="s">
        <v>161</v>
      </c>
      <c r="F35" s="233"/>
      <c r="G35" s="233"/>
      <c r="H35" s="233"/>
      <c r="I35" s="233"/>
      <c r="J35" s="233"/>
      <c r="K35" s="233"/>
      <c r="L35" s="233"/>
      <c r="M35" s="233"/>
      <c r="N35" s="233"/>
      <c r="O35" s="233"/>
      <c r="P35" s="233"/>
      <c r="Q35" s="234"/>
    </row>
    <row r="36" spans="1:17" x14ac:dyDescent="0.2">
      <c r="A36" s="3"/>
      <c r="B36" s="217">
        <v>406</v>
      </c>
      <c r="C36" s="218" t="s">
        <v>144</v>
      </c>
      <c r="D36" s="218" t="s">
        <v>161</v>
      </c>
      <c r="E36" s="219" t="s">
        <v>161</v>
      </c>
      <c r="F36" s="235"/>
      <c r="G36" s="233"/>
      <c r="H36" s="233"/>
      <c r="I36" s="233"/>
      <c r="J36" s="233"/>
      <c r="K36" s="233"/>
      <c r="L36" s="235"/>
      <c r="M36" s="233"/>
      <c r="N36" s="233"/>
      <c r="O36" s="233"/>
      <c r="P36" s="233"/>
      <c r="Q36" s="234"/>
    </row>
    <row r="37" spans="1:17" x14ac:dyDescent="0.25">
      <c r="A37" s="3"/>
      <c r="B37" s="217">
        <v>501</v>
      </c>
      <c r="C37" s="218" t="s">
        <v>153</v>
      </c>
      <c r="D37" s="218" t="s">
        <v>154</v>
      </c>
      <c r="E37" s="219" t="s">
        <v>103</v>
      </c>
      <c r="F37" s="233"/>
      <c r="G37" s="233"/>
      <c r="H37" s="233"/>
      <c r="I37" s="233"/>
      <c r="J37" s="233"/>
      <c r="K37" s="233"/>
      <c r="L37" s="233"/>
      <c r="M37" s="233"/>
      <c r="N37" s="233"/>
      <c r="O37" s="233"/>
      <c r="P37" s="233"/>
      <c r="Q37" s="234"/>
    </row>
    <row r="38" spans="1:17" x14ac:dyDescent="0.2">
      <c r="A38" s="3"/>
      <c r="B38" s="217">
        <v>502</v>
      </c>
      <c r="C38" s="218" t="s">
        <v>153</v>
      </c>
      <c r="D38" s="218" t="s">
        <v>156</v>
      </c>
      <c r="E38" s="219" t="s">
        <v>100</v>
      </c>
      <c r="F38" s="235"/>
      <c r="G38" s="233"/>
      <c r="H38" s="233"/>
      <c r="I38" s="233"/>
      <c r="J38" s="233"/>
      <c r="K38" s="233"/>
      <c r="L38" s="235"/>
      <c r="M38" s="233"/>
      <c r="N38" s="233"/>
      <c r="O38" s="233"/>
      <c r="P38" s="233"/>
      <c r="Q38" s="234"/>
    </row>
    <row r="39" spans="1:17" x14ac:dyDescent="0.25">
      <c r="A39" s="3"/>
      <c r="B39" s="217">
        <v>503</v>
      </c>
      <c r="C39" s="218" t="s">
        <v>153</v>
      </c>
      <c r="D39" s="218" t="s">
        <v>158</v>
      </c>
      <c r="E39" s="219" t="s">
        <v>103</v>
      </c>
      <c r="F39" s="236"/>
      <c r="G39" s="236"/>
      <c r="H39" s="236"/>
      <c r="I39" s="236"/>
      <c r="J39" s="236"/>
      <c r="K39" s="236"/>
      <c r="L39" s="236"/>
      <c r="M39" s="236"/>
      <c r="N39" s="236"/>
      <c r="O39" s="236"/>
      <c r="P39" s="236"/>
      <c r="Q39" s="237"/>
    </row>
    <row r="40" spans="1:17" x14ac:dyDescent="0.25">
      <c r="A40" s="3"/>
      <c r="B40" s="217">
        <v>504</v>
      </c>
      <c r="C40" s="218" t="s">
        <v>153</v>
      </c>
      <c r="D40" s="218" t="s">
        <v>161</v>
      </c>
      <c r="E40" s="219" t="s">
        <v>161</v>
      </c>
      <c r="F40" s="233"/>
      <c r="G40" s="233"/>
      <c r="H40" s="233"/>
      <c r="I40" s="233"/>
      <c r="J40" s="233"/>
      <c r="K40" s="233"/>
      <c r="L40" s="233"/>
      <c r="M40" s="233"/>
      <c r="N40" s="233"/>
      <c r="O40" s="233"/>
      <c r="P40" s="233"/>
      <c r="Q40" s="234"/>
    </row>
    <row r="41" spans="1:17" x14ac:dyDescent="0.25">
      <c r="A41" s="3"/>
      <c r="B41" s="217">
        <v>505</v>
      </c>
      <c r="C41" s="218" t="s">
        <v>153</v>
      </c>
      <c r="D41" s="218" t="s">
        <v>161</v>
      </c>
      <c r="E41" s="219" t="s">
        <v>161</v>
      </c>
      <c r="F41" s="233"/>
      <c r="G41" s="233"/>
      <c r="H41" s="233"/>
      <c r="I41" s="233"/>
      <c r="J41" s="233"/>
      <c r="K41" s="233"/>
      <c r="L41" s="233"/>
      <c r="M41" s="233"/>
      <c r="N41" s="233"/>
      <c r="O41" s="233"/>
      <c r="P41" s="233"/>
      <c r="Q41" s="234"/>
    </row>
    <row r="42" spans="1:17" x14ac:dyDescent="0.25">
      <c r="A42" s="3"/>
      <c r="B42" s="217"/>
      <c r="C42" s="218"/>
      <c r="D42" s="218"/>
      <c r="E42" s="219"/>
      <c r="F42" s="233"/>
      <c r="G42" s="233"/>
      <c r="H42" s="233"/>
      <c r="I42" s="233"/>
      <c r="J42" s="233"/>
      <c r="K42" s="233"/>
      <c r="L42" s="233"/>
      <c r="M42" s="233"/>
      <c r="N42" s="233"/>
      <c r="O42" s="233"/>
      <c r="P42" s="233"/>
      <c r="Q42" s="234"/>
    </row>
    <row r="43" spans="1:17" x14ac:dyDescent="0.25">
      <c r="A43" s="3"/>
      <c r="B43" s="217"/>
      <c r="C43" s="218"/>
      <c r="D43" s="218"/>
      <c r="E43" s="219"/>
      <c r="F43" s="233"/>
      <c r="G43" s="233"/>
      <c r="H43" s="233"/>
      <c r="I43" s="233"/>
      <c r="J43" s="233"/>
      <c r="K43" s="233"/>
      <c r="L43" s="233"/>
      <c r="M43" s="233"/>
      <c r="N43" s="233"/>
      <c r="O43" s="233"/>
      <c r="P43" s="233"/>
      <c r="Q43" s="234"/>
    </row>
    <row r="44" spans="1:17" x14ac:dyDescent="0.25">
      <c r="A44" s="3"/>
      <c r="B44" s="217"/>
      <c r="C44" s="218"/>
      <c r="D44" s="218"/>
      <c r="E44" s="219"/>
      <c r="F44" s="236"/>
      <c r="G44" s="236"/>
      <c r="H44" s="236"/>
      <c r="I44" s="236"/>
      <c r="J44" s="236"/>
      <c r="K44" s="236"/>
      <c r="L44" s="236"/>
      <c r="M44" s="236"/>
      <c r="N44" s="236"/>
      <c r="O44" s="236"/>
      <c r="P44" s="236"/>
      <c r="Q44" s="237"/>
    </row>
    <row r="45" spans="1:17" x14ac:dyDescent="0.25">
      <c r="A45" s="3"/>
      <c r="B45" s="217"/>
      <c r="C45" s="218"/>
      <c r="D45" s="218"/>
      <c r="E45" s="219"/>
      <c r="F45" s="236"/>
      <c r="G45" s="236"/>
      <c r="H45" s="236"/>
      <c r="I45" s="236"/>
      <c r="J45" s="236"/>
      <c r="K45" s="236"/>
      <c r="L45" s="236"/>
      <c r="M45" s="236"/>
      <c r="N45" s="236"/>
      <c r="O45" s="236"/>
      <c r="P45" s="236"/>
      <c r="Q45" s="237"/>
    </row>
    <row r="46" spans="1:17" x14ac:dyDescent="0.25">
      <c r="A46" s="3"/>
      <c r="B46" s="217"/>
      <c r="C46" s="218"/>
      <c r="D46" s="218"/>
      <c r="E46" s="219"/>
      <c r="F46" s="236"/>
      <c r="G46" s="236"/>
      <c r="H46" s="236"/>
      <c r="I46" s="236"/>
      <c r="J46" s="236"/>
      <c r="K46" s="236"/>
      <c r="L46" s="236"/>
      <c r="M46" s="236"/>
      <c r="N46" s="236"/>
      <c r="O46" s="236"/>
      <c r="P46" s="236"/>
      <c r="Q46" s="237"/>
    </row>
    <row r="47" spans="1:17" x14ac:dyDescent="0.25">
      <c r="A47" s="3"/>
      <c r="B47" s="217"/>
      <c r="C47" s="218"/>
      <c r="D47" s="218"/>
      <c r="E47" s="219"/>
      <c r="F47" s="236"/>
      <c r="G47" s="236"/>
      <c r="H47" s="236"/>
      <c r="I47" s="236"/>
      <c r="J47" s="236"/>
      <c r="K47" s="236"/>
      <c r="L47" s="236"/>
      <c r="M47" s="236"/>
      <c r="N47" s="236"/>
      <c r="O47" s="236"/>
      <c r="P47" s="236"/>
      <c r="Q47" s="237"/>
    </row>
    <row r="48" spans="1:17" x14ac:dyDescent="0.25">
      <c r="A48" s="3"/>
      <c r="B48" s="217"/>
      <c r="C48" s="218"/>
      <c r="D48" s="218"/>
      <c r="E48" s="219"/>
      <c r="F48" s="236"/>
      <c r="G48" s="236"/>
      <c r="H48" s="236"/>
      <c r="I48" s="236"/>
      <c r="J48" s="236"/>
      <c r="K48" s="236"/>
      <c r="L48" s="236"/>
      <c r="M48" s="236"/>
      <c r="N48" s="236"/>
      <c r="O48" s="236"/>
      <c r="P48" s="236"/>
      <c r="Q48" s="237"/>
    </row>
    <row r="49" spans="1:17" x14ac:dyDescent="0.25">
      <c r="A49" s="3"/>
      <c r="B49" s="217"/>
      <c r="C49" s="218"/>
      <c r="D49" s="218"/>
      <c r="E49" s="219"/>
      <c r="F49" s="236"/>
      <c r="G49" s="236"/>
      <c r="H49" s="236"/>
      <c r="I49" s="236"/>
      <c r="J49" s="236"/>
      <c r="K49" s="236"/>
      <c r="L49" s="236"/>
      <c r="M49" s="236"/>
      <c r="N49" s="236"/>
      <c r="O49" s="236"/>
      <c r="P49" s="236"/>
      <c r="Q49" s="237"/>
    </row>
    <row r="50" spans="1:17" x14ac:dyDescent="0.25">
      <c r="A50" s="3"/>
      <c r="B50" s="217"/>
      <c r="C50" s="218"/>
      <c r="D50" s="218"/>
      <c r="E50" s="219"/>
      <c r="F50" s="236"/>
      <c r="G50" s="236"/>
      <c r="H50" s="236"/>
      <c r="I50" s="236"/>
      <c r="J50" s="236"/>
      <c r="K50" s="236"/>
      <c r="L50" s="236"/>
      <c r="M50" s="236"/>
      <c r="N50" s="236"/>
      <c r="O50" s="236"/>
      <c r="P50" s="236"/>
      <c r="Q50" s="237"/>
    </row>
    <row r="51" spans="1:17" x14ac:dyDescent="0.25">
      <c r="A51" s="3"/>
      <c r="B51" s="217"/>
      <c r="C51" s="218"/>
      <c r="D51" s="218"/>
      <c r="E51" s="219"/>
      <c r="F51" s="236"/>
      <c r="G51" s="236"/>
      <c r="H51" s="236"/>
      <c r="I51" s="236"/>
      <c r="J51" s="236"/>
      <c r="K51" s="236"/>
      <c r="L51" s="236"/>
      <c r="M51" s="236"/>
      <c r="N51" s="236"/>
      <c r="O51" s="236"/>
      <c r="P51" s="236"/>
      <c r="Q51" s="237"/>
    </row>
    <row r="52" spans="1:17" x14ac:dyDescent="0.25">
      <c r="A52" s="3"/>
      <c r="B52" s="217"/>
      <c r="C52" s="218"/>
      <c r="D52" s="218"/>
      <c r="E52" s="219"/>
      <c r="F52" s="236"/>
      <c r="G52" s="236"/>
      <c r="H52" s="236"/>
      <c r="I52" s="236"/>
      <c r="J52" s="236"/>
      <c r="K52" s="236"/>
      <c r="L52" s="236"/>
      <c r="M52" s="236"/>
      <c r="N52" s="236"/>
      <c r="O52" s="236"/>
      <c r="P52" s="236"/>
      <c r="Q52" s="237"/>
    </row>
    <row r="53" spans="1:17" x14ac:dyDescent="0.25">
      <c r="A53" s="3"/>
      <c r="B53" s="217"/>
      <c r="C53" s="218"/>
      <c r="D53" s="218"/>
      <c r="E53" s="219"/>
      <c r="F53" s="236"/>
      <c r="G53" s="236"/>
      <c r="H53" s="236"/>
      <c r="I53" s="236"/>
      <c r="J53" s="236"/>
      <c r="K53" s="236"/>
      <c r="L53" s="236"/>
      <c r="M53" s="236"/>
      <c r="N53" s="236"/>
      <c r="O53" s="236"/>
      <c r="P53" s="236"/>
      <c r="Q53" s="237"/>
    </row>
    <row r="54" spans="1:17" x14ac:dyDescent="0.25">
      <c r="A54" s="3"/>
      <c r="B54" s="217"/>
      <c r="C54" s="218"/>
      <c r="D54" s="218"/>
      <c r="E54" s="219"/>
      <c r="F54" s="236"/>
      <c r="G54" s="236"/>
      <c r="H54" s="236"/>
      <c r="I54" s="236"/>
      <c r="J54" s="236"/>
      <c r="K54" s="236"/>
      <c r="L54" s="236"/>
      <c r="M54" s="236"/>
      <c r="N54" s="236"/>
      <c r="O54" s="236"/>
      <c r="P54" s="236"/>
      <c r="Q54" s="237"/>
    </row>
    <row r="55" spans="1:17" x14ac:dyDescent="0.25">
      <c r="A55" s="3"/>
      <c r="B55" s="217"/>
      <c r="C55" s="218"/>
      <c r="D55" s="218"/>
      <c r="E55" s="219"/>
      <c r="F55" s="236"/>
      <c r="G55" s="236"/>
      <c r="H55" s="236"/>
      <c r="I55" s="236"/>
      <c r="J55" s="236"/>
      <c r="K55" s="236"/>
      <c r="L55" s="236"/>
      <c r="M55" s="236"/>
      <c r="N55" s="236"/>
      <c r="O55" s="236"/>
      <c r="P55" s="236"/>
      <c r="Q55" s="237"/>
    </row>
    <row r="56" spans="1:17" x14ac:dyDescent="0.25">
      <c r="B56" s="217"/>
      <c r="C56" s="218"/>
      <c r="D56" s="218"/>
      <c r="E56" s="219"/>
      <c r="F56" s="236"/>
      <c r="G56" s="236"/>
      <c r="H56" s="236"/>
      <c r="I56" s="236"/>
      <c r="J56" s="236"/>
      <c r="K56" s="236"/>
      <c r="L56" s="236"/>
      <c r="M56" s="236"/>
      <c r="N56" s="236"/>
      <c r="O56" s="236"/>
      <c r="P56" s="236"/>
      <c r="Q56" s="237"/>
    </row>
    <row r="57" spans="1:17" x14ac:dyDescent="0.25">
      <c r="B57" s="217"/>
      <c r="C57" s="218"/>
      <c r="D57" s="218"/>
      <c r="E57" s="219"/>
      <c r="F57" s="236"/>
      <c r="G57" s="236"/>
      <c r="H57" s="236"/>
      <c r="I57" s="236"/>
      <c r="J57" s="236"/>
      <c r="K57" s="236"/>
      <c r="L57" s="236"/>
      <c r="M57" s="236"/>
      <c r="N57" s="236"/>
      <c r="O57" s="236"/>
      <c r="P57" s="236"/>
      <c r="Q57" s="237"/>
    </row>
    <row r="58" spans="1:17" x14ac:dyDescent="0.25">
      <c r="B58" s="217"/>
      <c r="C58" s="218"/>
      <c r="D58" s="218"/>
      <c r="E58" s="219"/>
      <c r="F58" s="236"/>
      <c r="G58" s="236"/>
      <c r="H58" s="236"/>
      <c r="I58" s="236"/>
      <c r="J58" s="236"/>
      <c r="K58" s="236"/>
      <c r="L58" s="236"/>
      <c r="M58" s="236"/>
      <c r="N58" s="236"/>
      <c r="O58" s="236"/>
      <c r="P58" s="236"/>
      <c r="Q58" s="237"/>
    </row>
    <row r="59" spans="1:17" x14ac:dyDescent="0.25">
      <c r="B59" s="217"/>
      <c r="C59" s="218"/>
      <c r="D59" s="218"/>
      <c r="E59" s="219"/>
      <c r="F59" s="236"/>
      <c r="G59" s="236"/>
      <c r="H59" s="236"/>
      <c r="I59" s="236"/>
      <c r="J59" s="236"/>
      <c r="K59" s="236"/>
      <c r="L59" s="236"/>
      <c r="M59" s="236"/>
      <c r="N59" s="236"/>
      <c r="O59" s="236"/>
      <c r="P59" s="236"/>
      <c r="Q59" s="237"/>
    </row>
    <row r="60" spans="1:17" x14ac:dyDescent="0.25">
      <c r="B60" s="217"/>
      <c r="C60" s="218"/>
      <c r="D60" s="218"/>
      <c r="E60" s="219"/>
      <c r="F60" s="236"/>
      <c r="G60" s="236"/>
      <c r="H60" s="236"/>
      <c r="I60" s="236"/>
      <c r="J60" s="236"/>
      <c r="K60" s="236"/>
      <c r="L60" s="236"/>
      <c r="M60" s="236"/>
      <c r="N60" s="236"/>
      <c r="O60" s="236"/>
      <c r="P60" s="236"/>
      <c r="Q60" s="237"/>
    </row>
    <row r="61" spans="1:17" x14ac:dyDescent="0.25">
      <c r="B61" s="217"/>
      <c r="C61" s="218"/>
      <c r="D61" s="218"/>
      <c r="E61" s="219"/>
      <c r="F61" s="236"/>
      <c r="G61" s="236"/>
      <c r="H61" s="236"/>
      <c r="I61" s="236"/>
      <c r="J61" s="236"/>
      <c r="K61" s="236"/>
      <c r="L61" s="236"/>
      <c r="M61" s="236"/>
      <c r="N61" s="236"/>
      <c r="O61" s="236"/>
      <c r="P61" s="236"/>
      <c r="Q61" s="237"/>
    </row>
    <row r="62" spans="1:17" x14ac:dyDescent="0.25">
      <c r="B62" s="217"/>
      <c r="C62" s="218"/>
      <c r="D62" s="218"/>
      <c r="E62" s="219"/>
      <c r="F62" s="236"/>
      <c r="G62" s="236"/>
      <c r="H62" s="236"/>
      <c r="I62" s="236"/>
      <c r="J62" s="236"/>
      <c r="K62" s="236"/>
      <c r="L62" s="236"/>
      <c r="M62" s="236"/>
      <c r="N62" s="236"/>
      <c r="O62" s="236"/>
      <c r="P62" s="236"/>
      <c r="Q62" s="237"/>
    </row>
    <row r="63" spans="1:17" x14ac:dyDescent="0.25">
      <c r="B63" s="217"/>
      <c r="C63" s="218"/>
      <c r="D63" s="218"/>
      <c r="E63" s="219"/>
      <c r="F63" s="236"/>
      <c r="G63" s="236"/>
      <c r="H63" s="236"/>
      <c r="I63" s="236"/>
      <c r="J63" s="236"/>
      <c r="K63" s="236"/>
      <c r="L63" s="236"/>
      <c r="M63" s="236"/>
      <c r="N63" s="236"/>
      <c r="O63" s="236"/>
      <c r="P63" s="236"/>
      <c r="Q63" s="237"/>
    </row>
    <row r="64" spans="1:17" x14ac:dyDescent="0.25">
      <c r="B64" s="217"/>
      <c r="C64" s="218"/>
      <c r="D64" s="218"/>
      <c r="E64" s="219"/>
      <c r="F64" s="236"/>
      <c r="G64" s="236"/>
      <c r="H64" s="236"/>
      <c r="I64" s="236"/>
      <c r="J64" s="236"/>
      <c r="K64" s="236"/>
      <c r="L64" s="236"/>
      <c r="M64" s="236"/>
      <c r="N64" s="236"/>
      <c r="O64" s="236"/>
      <c r="P64" s="236"/>
      <c r="Q64" s="237"/>
    </row>
    <row r="65" spans="2:17" x14ac:dyDescent="0.25">
      <c r="B65" s="217"/>
      <c r="C65" s="218"/>
      <c r="D65" s="218"/>
      <c r="E65" s="219"/>
      <c r="F65" s="236"/>
      <c r="G65" s="236"/>
      <c r="H65" s="236"/>
      <c r="I65" s="236"/>
      <c r="J65" s="236"/>
      <c r="K65" s="236"/>
      <c r="L65" s="236"/>
      <c r="M65" s="236"/>
      <c r="N65" s="236"/>
      <c r="O65" s="236"/>
      <c r="P65" s="236"/>
      <c r="Q65" s="237"/>
    </row>
    <row r="66" spans="2:17" x14ac:dyDescent="0.25">
      <c r="B66" s="217"/>
      <c r="C66" s="218"/>
      <c r="D66" s="218"/>
      <c r="E66" s="219"/>
      <c r="F66" s="236"/>
      <c r="G66" s="236"/>
      <c r="H66" s="236"/>
      <c r="I66" s="236"/>
      <c r="J66" s="236"/>
      <c r="K66" s="236"/>
      <c r="L66" s="236"/>
      <c r="M66" s="236"/>
      <c r="N66" s="236"/>
      <c r="O66" s="236"/>
      <c r="P66" s="236"/>
      <c r="Q66" s="237"/>
    </row>
    <row r="67" spans="2:17" x14ac:dyDescent="0.25">
      <c r="B67" s="217"/>
      <c r="C67" s="218"/>
      <c r="D67" s="218"/>
      <c r="E67" s="219"/>
      <c r="F67" s="236"/>
      <c r="G67" s="236"/>
      <c r="H67" s="236"/>
      <c r="I67" s="236"/>
      <c r="J67" s="236"/>
      <c r="K67" s="236"/>
      <c r="L67" s="236"/>
      <c r="M67" s="236"/>
      <c r="N67" s="236"/>
      <c r="O67" s="236"/>
      <c r="P67" s="236"/>
      <c r="Q67" s="237"/>
    </row>
    <row r="68" spans="2:17" x14ac:dyDescent="0.25">
      <c r="B68" s="217"/>
      <c r="C68" s="218"/>
      <c r="D68" s="218"/>
      <c r="E68" s="219"/>
      <c r="F68" s="236"/>
      <c r="G68" s="236"/>
      <c r="H68" s="236"/>
      <c r="I68" s="236"/>
      <c r="J68" s="236"/>
      <c r="K68" s="236"/>
      <c r="L68" s="236"/>
      <c r="M68" s="236"/>
      <c r="N68" s="236"/>
      <c r="O68" s="236"/>
      <c r="P68" s="236"/>
      <c r="Q68" s="237"/>
    </row>
    <row r="69" spans="2:17" x14ac:dyDescent="0.25">
      <c r="B69" s="217"/>
      <c r="C69" s="218"/>
      <c r="D69" s="218"/>
      <c r="E69" s="219"/>
      <c r="F69" s="236"/>
      <c r="G69" s="236"/>
      <c r="H69" s="236"/>
      <c r="I69" s="236"/>
      <c r="J69" s="236"/>
      <c r="K69" s="236"/>
      <c r="L69" s="236"/>
      <c r="M69" s="236"/>
      <c r="N69" s="236"/>
      <c r="O69" s="236"/>
      <c r="P69" s="236"/>
      <c r="Q69" s="237"/>
    </row>
    <row r="70" spans="2:17" x14ac:dyDescent="0.25">
      <c r="B70" s="224"/>
      <c r="C70" s="225"/>
      <c r="D70" s="225"/>
      <c r="E70" s="226"/>
      <c r="F70" s="238"/>
      <c r="G70" s="238"/>
      <c r="H70" s="238"/>
      <c r="I70" s="238"/>
      <c r="J70" s="238"/>
      <c r="K70" s="238"/>
      <c r="L70" s="238"/>
      <c r="M70" s="238"/>
      <c r="N70" s="238"/>
      <c r="O70" s="238"/>
      <c r="P70" s="238"/>
      <c r="Q70" s="239"/>
    </row>
  </sheetData>
  <sheetProtection algorithmName="SHA-512" hashValue="heSUJdLUFiTiFWrta52Z6GxMrNDFkLz4SuAm1g850/vzMWINTWGl0Y+kNB4ZQbfwEjwQiL/zmEOHBGbJ/Nmi+w==" saltValue="gO4L0X0vsx7epbAu3b73iQ==" spinCount="100000" sheet="1" objects="1" scenarios="1"/>
  <dataValidations count="1">
    <dataValidation type="decimal" operator="greaterThanOrEqual" allowBlank="1" showInputMessage="1" showErrorMessage="1" errorTitle="Warning!" error="Please enter greater or equal to zero data!" sqref="F6:Q70" xr:uid="{962D17BF-7E00-47C5-AFE1-FFF8B9194143}">
      <formula1>0</formula1>
    </dataValidation>
  </dataValidations>
  <printOptions horizontalCentered="1" gridLines="1"/>
  <pageMargins left="0.31496062992125984" right="0.31496062992125984" top="0.31496062992125984" bottom="0.31496062992125984" header="0.31496062992125984" footer="0.31496062992125984"/>
  <pageSetup scale="76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EB77F-90C0-4C63-8496-61941EAFCA80}">
  <sheetPr>
    <tabColor rgb="FF7F93A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17" s="108" customFormat="1" ht="24" customHeight="1" x14ac:dyDescent="0.25">
      <c r="B3" s="79"/>
      <c r="C3" s="88" t="s">
        <v>79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149" t="s">
        <v>0</v>
      </c>
      <c r="C5" s="150" t="s">
        <v>10</v>
      </c>
      <c r="D5" s="150" t="s">
        <v>7</v>
      </c>
      <c r="E5" s="150" t="s">
        <v>1</v>
      </c>
      <c r="F5" s="65" t="str">
        <f>IFERROR(INDEX(Calc!$I$7:$I$18,COLUMN(PY_Actual!F4)-COLUMN(PY_Actual!$E$4)),"")</f>
        <v>Jan 2021</v>
      </c>
      <c r="G5" s="65" t="str">
        <f>IFERROR(INDEX(Calc!$I$7:$I$18,COLUMN(PY_Actual!G4)-COLUMN(PY_Actual!$E$4)),"")</f>
        <v>Feb 2021</v>
      </c>
      <c r="H5" s="65" t="str">
        <f>IFERROR(INDEX(Calc!$I$7:$I$18,COLUMN(PY_Actual!H4)-COLUMN(PY_Actual!$E$4)),"")</f>
        <v>Mar 2021</v>
      </c>
      <c r="I5" s="65" t="str">
        <f>IFERROR(INDEX(Calc!$I$7:$I$18,COLUMN(PY_Actual!I4)-COLUMN(PY_Actual!$E$4)),"")</f>
        <v>Apr 2021</v>
      </c>
      <c r="J5" s="65" t="str">
        <f>IFERROR(INDEX(Calc!$I$7:$I$18,COLUMN(PY_Actual!J4)-COLUMN(PY_Actual!$E$4)),"")</f>
        <v>May 2021</v>
      </c>
      <c r="K5" s="65" t="str">
        <f>IFERROR(INDEX(Calc!$I$7:$I$18,COLUMN(PY_Actual!K4)-COLUMN(PY_Actual!$E$4)),"")</f>
        <v>Jun 2021</v>
      </c>
      <c r="L5" s="65" t="str">
        <f>IFERROR(INDEX(Calc!$I$7:$I$18,COLUMN(PY_Actual!L4)-COLUMN(PY_Actual!$E$4)),"")</f>
        <v>Jul 2021</v>
      </c>
      <c r="M5" s="65" t="str">
        <f>IFERROR(INDEX(Calc!$I$7:$I$18,COLUMN(PY_Actual!M4)-COLUMN(PY_Actual!$E$4)),"")</f>
        <v>Aug 2021</v>
      </c>
      <c r="N5" s="65" t="str">
        <f>IFERROR(INDEX(Calc!$I$7:$I$18,COLUMN(PY_Actual!N4)-COLUMN(PY_Actual!$E$4)),"")</f>
        <v>Sep 2021</v>
      </c>
      <c r="O5" s="65" t="str">
        <f>IFERROR(INDEX(Calc!$I$7:$I$18,COLUMN(PY_Actual!O4)-COLUMN(PY_Actual!$E$4)),"")</f>
        <v>Oct 2021</v>
      </c>
      <c r="P5" s="65" t="str">
        <f>IFERROR(INDEX(Calc!$I$7:$I$18,COLUMN(PY_Actual!P4)-COLUMN(PY_Actual!$E$4)),"")</f>
        <v>Nov 2021</v>
      </c>
      <c r="Q5" s="66" t="str">
        <f>IFERROR(INDEX(Calc!$I$7:$I$18,COLUMN(PY_Actual!Q4)-COLUMN(PY_Actual!$E$4)),"")</f>
        <v>Dec 2021</v>
      </c>
    </row>
    <row r="6" spans="1:17" x14ac:dyDescent="0.25">
      <c r="A6" s="3"/>
      <c r="B6" s="64">
        <f>IFERROR(IF(LEN(INDEX(Metrics!$B$6:$H$23,ROW($A6)-ROW($A$5),MATCH(B$5,Metrics!$B$5:$H$5,0)))=0,"",INDEX(Metrics!$B$6:$H$23,ROW($A6)-ROW($A$5),MATCH(B$5,Metrics!$B$5:$H$5,0))),"")</f>
        <v>101</v>
      </c>
      <c r="C6" s="159" t="str">
        <f>IFERROR(IF(LEN(INDEX(Metrics!$B$6:$H$23,ROW($A6)-ROW($A$5),MATCH(C$5,Metrics!$B$5:$H$5,0)))=0,"",INDEX(Metrics!$B$6:$H$23,ROW($A6)-ROW($A$5),MATCH(C$5,Metrics!$B$5:$H$5,0))),"")</f>
        <v>Customer Interaction</v>
      </c>
      <c r="D6" s="159" t="str">
        <f>IFERROR(IF(LEN(INDEX(Metrics!$B$6:$H$23,ROW($A6)-ROW($A$5),MATCH(D$5,Metrics!$B$5:$H$5,0)))=0,"",INDEX(Metrics!$B$6:$H$23,ROW($A6)-ROW($A$5),MATCH(D$5,Metrics!$B$5:$H$5,0))),"")</f>
        <v xml:space="preserve">Number of E-mail Marketing </v>
      </c>
      <c r="E6" s="41" t="str">
        <f>IFERROR(IF(LEN(INDEX(Metrics!$B$6:$H$23,ROW($A6)-ROW($A$5),MATCH(E$5,Metrics!$B$5:$H$5,0)))=0,"",INDEX(Metrics!$B$6:$H$23,ROW($A6)-ROW($A$5),MATCH(E$5,Metrics!$B$5:$H$5,0))),"")</f>
        <v>#</v>
      </c>
      <c r="F6" s="180">
        <v>33100</v>
      </c>
      <c r="G6" s="180">
        <v>31890</v>
      </c>
      <c r="H6" s="180">
        <v>34678</v>
      </c>
      <c r="I6" s="180">
        <v>35610</v>
      </c>
      <c r="J6" s="180">
        <v>33790</v>
      </c>
      <c r="K6" s="180">
        <v>38765</v>
      </c>
      <c r="L6" s="180"/>
      <c r="M6" s="180"/>
      <c r="N6" s="180"/>
      <c r="O6" s="180"/>
      <c r="P6" s="180"/>
      <c r="Q6" s="181"/>
    </row>
    <row r="7" spans="1:17" x14ac:dyDescent="0.25">
      <c r="A7" s="3"/>
      <c r="B7" s="62">
        <f>IFERROR(IF(LEN(INDEX(Metrics!$B$6:$H$23,ROW($A7)-ROW($A$5),MATCH(B$5,Metrics!$B$5:$H$5,0)))=0,"",INDEX(Metrics!$B$6:$H$23,ROW($A7)-ROW($A$5),MATCH(B$5,Metrics!$B$5:$H$5,0))),"")</f>
        <v>102</v>
      </c>
      <c r="C7" s="160" t="str">
        <f>IFERROR(IF(LEN(INDEX(Metrics!$B$6:$H$23,ROW($A7)-ROW($A$5),MATCH(C$5,Metrics!$B$5:$H$5,0)))=0,"",INDEX(Metrics!$B$6:$H$23,ROW($A7)-ROW($A$5),MATCH(C$5,Metrics!$B$5:$H$5,0))),"")</f>
        <v>Customer Interaction</v>
      </c>
      <c r="D7" s="160" t="str">
        <f>IFERROR(IF(LEN(INDEX(Metrics!$B$6:$H$23,ROW($A7)-ROW($A$5),MATCH(D$5,Metrics!$B$5:$H$5,0)))=0,"",INDEX(Metrics!$B$6:$H$23,ROW($A7)-ROW($A$5),MATCH(D$5,Metrics!$B$5:$H$5,0))),"")</f>
        <v>Email click-through Rate</v>
      </c>
      <c r="E7" s="42" t="str">
        <f>IFERROR(IF(LEN(INDEX(Metrics!$B$6:$H$23,ROW($A7)-ROW($A$5),MATCH(E$5,Metrics!$B$5:$H$5,0)))=0,"",INDEX(Metrics!$B$6:$H$23,ROW($A7)-ROW($A$5),MATCH(E$5,Metrics!$B$5:$H$5,0))),"")</f>
        <v>%</v>
      </c>
      <c r="F7" s="184">
        <v>0.68</v>
      </c>
      <c r="G7" s="184">
        <v>0.67</v>
      </c>
      <c r="H7" s="184">
        <v>0.78</v>
      </c>
      <c r="I7" s="184">
        <v>0.66</v>
      </c>
      <c r="J7" s="184">
        <v>0.55000000000000004</v>
      </c>
      <c r="K7" s="184">
        <v>0.76</v>
      </c>
      <c r="L7" s="184"/>
      <c r="M7" s="184"/>
      <c r="N7" s="184"/>
      <c r="O7" s="184"/>
      <c r="P7" s="184"/>
      <c r="Q7" s="185"/>
    </row>
    <row r="8" spans="1:17" x14ac:dyDescent="0.25">
      <c r="A8" s="3"/>
      <c r="B8" s="62">
        <f>IFERROR(IF(LEN(INDEX(Metrics!$B$6:$H$23,ROW($A8)-ROW($A$5),MATCH(B$5,Metrics!$B$5:$H$5,0)))=0,"",INDEX(Metrics!$B$6:$H$23,ROW($A8)-ROW($A$5),MATCH(B$5,Metrics!$B$5:$H$5,0))),"")</f>
        <v>103</v>
      </c>
      <c r="C8" s="160" t="str">
        <f>IFERROR(IF(LEN(INDEX(Metrics!$B$6:$H$23,ROW($A8)-ROW($A$5),MATCH(C$5,Metrics!$B$5:$H$5,0)))=0,"",INDEX(Metrics!$B$6:$H$23,ROW($A8)-ROW($A$5),MATCH(C$5,Metrics!$B$5:$H$5,0))),"")</f>
        <v>Customer Interaction</v>
      </c>
      <c r="D8" s="160" t="str">
        <f>IFERROR(IF(LEN(INDEX(Metrics!$B$6:$H$23,ROW($A8)-ROW($A$5),MATCH(D$5,Metrics!$B$5:$H$5,0)))=0,"",INDEX(Metrics!$B$6:$H$23,ROW($A8)-ROW($A$5),MATCH(D$5,Metrics!$B$5:$H$5,0))),"")</f>
        <v>Website Conversion Rate</v>
      </c>
      <c r="E8" s="42" t="str">
        <f>IFERROR(IF(LEN(INDEX(Metrics!$B$6:$H$23,ROW($A8)-ROW($A$5),MATCH(E$5,Metrics!$B$5:$H$5,0)))=0,"",INDEX(Metrics!$B$6:$H$23,ROW($A8)-ROW($A$5),MATCH(E$5,Metrics!$B$5:$H$5,0))),"")</f>
        <v>%</v>
      </c>
      <c r="F8" s="184">
        <v>0.42</v>
      </c>
      <c r="G8" s="184">
        <v>0.46200000000000002</v>
      </c>
      <c r="H8" s="184">
        <v>0.45</v>
      </c>
      <c r="I8" s="184">
        <v>0.432</v>
      </c>
      <c r="J8" s="184">
        <v>0.45600000000000002</v>
      </c>
      <c r="K8" s="184">
        <v>0.46</v>
      </c>
      <c r="L8" s="184"/>
      <c r="M8" s="184"/>
      <c r="N8" s="184"/>
      <c r="O8" s="184"/>
      <c r="P8" s="184"/>
      <c r="Q8" s="185"/>
    </row>
    <row r="9" spans="1:17" x14ac:dyDescent="0.25">
      <c r="A9" s="3"/>
      <c r="B9" s="62">
        <f>IFERROR(IF(LEN(INDEX(Metrics!$B$6:$H$23,ROW($A9)-ROW($A$5),MATCH(B$5,Metrics!$B$5:$H$5,0)))=0,"",INDEX(Metrics!$B$6:$H$23,ROW($A9)-ROW($A$5),MATCH(B$5,Metrics!$B$5:$H$5,0))),"")</f>
        <v>104</v>
      </c>
      <c r="C9" s="160" t="str">
        <f>IFERROR(IF(LEN(INDEX(Metrics!$B$6:$H$23,ROW($A9)-ROW($A$5),MATCH(C$5,Metrics!$B$5:$H$5,0)))=0,"",INDEX(Metrics!$B$6:$H$23,ROW($A9)-ROW($A$5),MATCH(C$5,Metrics!$B$5:$H$5,0))),"")</f>
        <v>Customer Interaction</v>
      </c>
      <c r="D9" s="160" t="str">
        <f>IFERROR(IF(LEN(INDEX(Metrics!$B$6:$H$23,ROW($A9)-ROW($A$5),MATCH(D$5,Metrics!$B$5:$H$5,0)))=0,"",INDEX(Metrics!$B$6:$H$23,ROW($A9)-ROW($A$5),MATCH(D$5,Metrics!$B$5:$H$5,0))),"")</f>
        <v>Number of Sales Call</v>
      </c>
      <c r="E9" s="42" t="str">
        <f>IFERROR(IF(LEN(INDEX(Metrics!$B$6:$H$23,ROW($A9)-ROW($A$5),MATCH(E$5,Metrics!$B$5:$H$5,0)))=0,"",INDEX(Metrics!$B$6:$H$23,ROW($A9)-ROW($A$5),MATCH(E$5,Metrics!$B$5:$H$5,0))),"")</f>
        <v>#</v>
      </c>
      <c r="F9" s="182">
        <v>1240</v>
      </c>
      <c r="G9" s="182">
        <v>1437</v>
      </c>
      <c r="H9" s="182">
        <v>1356</v>
      </c>
      <c r="I9" s="182">
        <v>1278</v>
      </c>
      <c r="J9" s="182">
        <v>1498</v>
      </c>
      <c r="K9" s="182">
        <v>1278</v>
      </c>
      <c r="L9" s="182"/>
      <c r="M9" s="182"/>
      <c r="N9" s="182"/>
      <c r="O9" s="182"/>
      <c r="P9" s="182"/>
      <c r="Q9" s="183"/>
    </row>
    <row r="10" spans="1:17" x14ac:dyDescent="0.25">
      <c r="A10" s="3"/>
      <c r="B10" s="62">
        <f>IFERROR(IF(LEN(INDEX(Metrics!$B$6:$H$23,ROW($A10)-ROW($A$5),MATCH(B$5,Metrics!$B$5:$H$5,0)))=0,"",INDEX(Metrics!$B$6:$H$23,ROW($A10)-ROW($A$5),MATCH(B$5,Metrics!$B$5:$H$5,0))),"")</f>
        <v>105</v>
      </c>
      <c r="C10" s="160" t="str">
        <f>IFERROR(IF(LEN(INDEX(Metrics!$B$6:$H$23,ROW($A10)-ROW($A$5),MATCH(C$5,Metrics!$B$5:$H$5,0)))=0,"",INDEX(Metrics!$B$6:$H$23,ROW($A10)-ROW($A$5),MATCH(C$5,Metrics!$B$5:$H$5,0))),"")</f>
        <v>Customer Interaction</v>
      </c>
      <c r="D10" s="160" t="str">
        <f>IFERROR(IF(LEN(INDEX(Metrics!$B$6:$H$23,ROW($A10)-ROW($A$5),MATCH(D$5,Metrics!$B$5:$H$5,0)))=0,"",INDEX(Metrics!$B$6:$H$23,ROW($A10)-ROW($A$5),MATCH(D$5,Metrics!$B$5:$H$5,0))),"")</f>
        <v>Number of SMS</v>
      </c>
      <c r="E10" s="42" t="str">
        <f>IFERROR(IF(LEN(INDEX(Metrics!$B$6:$H$23,ROW($A10)-ROW($A$5),MATCH(E$5,Metrics!$B$5:$H$5,0)))=0,"",INDEX(Metrics!$B$6:$H$23,ROW($A10)-ROW($A$5),MATCH(E$5,Metrics!$B$5:$H$5,0))),"")</f>
        <v>#</v>
      </c>
      <c r="F10" s="182">
        <v>25187</v>
      </c>
      <c r="G10" s="182">
        <v>26176</v>
      </c>
      <c r="H10" s="182">
        <v>24123</v>
      </c>
      <c r="I10" s="182">
        <v>27345</v>
      </c>
      <c r="J10" s="182">
        <v>23445</v>
      </c>
      <c r="K10" s="182">
        <v>25567</v>
      </c>
      <c r="L10" s="182"/>
      <c r="M10" s="182"/>
      <c r="N10" s="182"/>
      <c r="O10" s="182"/>
      <c r="P10" s="182"/>
      <c r="Q10" s="183"/>
    </row>
    <row r="11" spans="1:17" x14ac:dyDescent="0.25">
      <c r="A11" s="3"/>
      <c r="B11" s="62">
        <f>IFERROR(IF(LEN(INDEX(Metrics!$B$6:$H$23,ROW($A11)-ROW($A$5),MATCH(B$5,Metrics!$B$5:$H$5,0)))=0,"",INDEX(Metrics!$B$6:$H$23,ROW($A11)-ROW($A$5),MATCH(B$5,Metrics!$B$5:$H$5,0))),"")</f>
        <v>106</v>
      </c>
      <c r="C11" s="160" t="str">
        <f>IFERROR(IF(LEN(INDEX(Metrics!$B$6:$H$23,ROW($A11)-ROW($A$5),MATCH(C$5,Metrics!$B$5:$H$5,0)))=0,"",INDEX(Metrics!$B$6:$H$23,ROW($A11)-ROW($A$5),MATCH(C$5,Metrics!$B$5:$H$5,0))),"")</f>
        <v>Customer Interaction</v>
      </c>
      <c r="D11" s="160" t="str">
        <f>IFERROR(IF(LEN(INDEX(Metrics!$B$6:$H$23,ROW($A11)-ROW($A$5),MATCH(D$5,Metrics!$B$5:$H$5,0)))=0,"",INDEX(Metrics!$B$6:$H$23,ROW($A11)-ROW($A$5),MATCH(D$5,Metrics!$B$5:$H$5,0))),"")</f>
        <v>Average Interaction Cost</v>
      </c>
      <c r="E11" s="42" t="str">
        <f>IFERROR(IF(LEN(INDEX(Metrics!$B$6:$H$23,ROW($A11)-ROW($A$5),MATCH(E$5,Metrics!$B$5:$H$5,0)))=0,"",INDEX(Metrics!$B$6:$H$23,ROW($A11)-ROW($A$5),MATCH(E$5,Metrics!$B$5:$H$5,0))),"")</f>
        <v>USD</v>
      </c>
      <c r="F11" s="176">
        <v>0.49</v>
      </c>
      <c r="G11" s="176">
        <v>0.56000000000000005</v>
      </c>
      <c r="H11" s="176">
        <v>0.44</v>
      </c>
      <c r="I11" s="176">
        <v>0.32</v>
      </c>
      <c r="J11" s="176">
        <v>0.43</v>
      </c>
      <c r="K11" s="176">
        <v>0.43</v>
      </c>
      <c r="L11" s="177"/>
      <c r="M11" s="177"/>
      <c r="N11" s="177"/>
      <c r="O11" s="177"/>
      <c r="P11" s="177"/>
      <c r="Q11" s="178"/>
    </row>
    <row r="12" spans="1:17" x14ac:dyDescent="0.25">
      <c r="A12" s="3"/>
      <c r="B12" s="62">
        <f>IFERROR(IF(LEN(INDEX(Metrics!$B$6:$H$23,ROW($A12)-ROW($A$5),MATCH(B$5,Metrics!$B$5:$H$5,0)))=0,"",INDEX(Metrics!$B$6:$H$23,ROW($A12)-ROW($A$5),MATCH(B$5,Metrics!$B$5:$H$5,0))),"")</f>
        <v>107</v>
      </c>
      <c r="C12" s="160" t="str">
        <f>IFERROR(IF(LEN(INDEX(Metrics!$B$6:$H$23,ROW($A12)-ROW($A$5),MATCH(C$5,Metrics!$B$5:$H$5,0)))=0,"",INDEX(Metrics!$B$6:$H$23,ROW($A12)-ROW($A$5),MATCH(C$5,Metrics!$B$5:$H$5,0))),"")</f>
        <v>Customer Interaction</v>
      </c>
      <c r="D12" s="160" t="str">
        <f>IFERROR(IF(LEN(INDEX(Metrics!$B$6:$H$23,ROW($A12)-ROW($A$5),MATCH(D$5,Metrics!$B$5:$H$5,0)))=0,"",INDEX(Metrics!$B$6:$H$23,ROW($A12)-ROW($A$5),MATCH(D$5,Metrics!$B$5:$H$5,0))),"")</f>
        <v>Self Service Rate</v>
      </c>
      <c r="E12" s="42" t="str">
        <f>IFERROR(IF(LEN(INDEX(Metrics!$B$6:$H$23,ROW($A12)-ROW($A$5),MATCH(E$5,Metrics!$B$5:$H$5,0)))=0,"",INDEX(Metrics!$B$6:$H$23,ROW($A12)-ROW($A$5),MATCH(E$5,Metrics!$B$5:$H$5,0))),"")</f>
        <v>%</v>
      </c>
      <c r="F12" s="184">
        <v>0.13</v>
      </c>
      <c r="G12" s="184">
        <v>0.15</v>
      </c>
      <c r="H12" s="184">
        <v>0.13</v>
      </c>
      <c r="I12" s="184">
        <v>0.15</v>
      </c>
      <c r="J12" s="184">
        <v>0.14000000000000001</v>
      </c>
      <c r="K12" s="184">
        <v>0.14000000000000001</v>
      </c>
      <c r="L12" s="184"/>
      <c r="M12" s="184"/>
      <c r="N12" s="184"/>
      <c r="O12" s="184"/>
      <c r="P12" s="184"/>
      <c r="Q12" s="185"/>
    </row>
    <row r="13" spans="1:17" x14ac:dyDescent="0.25">
      <c r="A13" s="3"/>
      <c r="B13" s="62">
        <f>IFERROR(IF(LEN(INDEX(Metrics!$B$6:$H$23,ROW($A13)-ROW($A$5),MATCH(B$5,Metrics!$B$5:$H$5,0)))=0,"",INDEX(Metrics!$B$6:$H$23,ROW($A13)-ROW($A$5),MATCH(B$5,Metrics!$B$5:$H$5,0))),"")</f>
        <v>108</v>
      </c>
      <c r="C13" s="160" t="str">
        <f>IFERROR(IF(LEN(INDEX(Metrics!$B$6:$H$23,ROW($A13)-ROW($A$5),MATCH(C$5,Metrics!$B$5:$H$5,0)))=0,"",INDEX(Metrics!$B$6:$H$23,ROW($A13)-ROW($A$5),MATCH(C$5,Metrics!$B$5:$H$5,0))),"")</f>
        <v>Customer Interaction</v>
      </c>
      <c r="D13" s="160" t="str">
        <f>IFERROR(IF(LEN(INDEX(Metrics!$B$6:$H$23,ROW($A13)-ROW($A$5),MATCH(D$5,Metrics!$B$5:$H$5,0)))=0,"",INDEX(Metrics!$B$6:$H$23,ROW($A13)-ROW($A$5),MATCH(D$5,Metrics!$B$5:$H$5,0))),"")</f>
        <v/>
      </c>
      <c r="E13" s="42" t="str">
        <f>IFERROR(IF(LEN(INDEX(Metrics!$B$6:$H$23,ROW($A13)-ROW($A$5),MATCH(E$5,Metrics!$B$5:$H$5,0)))=0,"",INDEX(Metrics!$B$6:$H$23,ROW($A13)-ROW($A$5),MATCH(E$5,Metrics!$B$5:$H$5,0))),"")</f>
        <v/>
      </c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63"/>
    </row>
    <row r="14" spans="1:17" x14ac:dyDescent="0.25">
      <c r="A14" s="3"/>
      <c r="B14" s="62">
        <f>IFERROR(IF(LEN(INDEX(Metrics!$B$6:$H$23,ROW($A14)-ROW($A$5),MATCH(B$5,Metrics!$B$5:$H$5,0)))=0,"",INDEX(Metrics!$B$6:$H$23,ROW($A14)-ROW($A$5),MATCH(B$5,Metrics!$B$5:$H$5,0))),"")</f>
        <v>109</v>
      </c>
      <c r="C14" s="160" t="str">
        <f>IFERROR(IF(LEN(INDEX(Metrics!$B$6:$H$23,ROW($A14)-ROW($A$5),MATCH(C$5,Metrics!$B$5:$H$5,0)))=0,"",INDEX(Metrics!$B$6:$H$23,ROW($A14)-ROW($A$5),MATCH(C$5,Metrics!$B$5:$H$5,0))),"")</f>
        <v>Customer Interaction</v>
      </c>
      <c r="D14" s="160" t="str">
        <f>IFERROR(IF(LEN(INDEX(Metrics!$B$6:$H$23,ROW($A14)-ROW($A$5),MATCH(D$5,Metrics!$B$5:$H$5,0)))=0,"",INDEX(Metrics!$B$6:$H$23,ROW($A14)-ROW($A$5),MATCH(D$5,Metrics!$B$5:$H$5,0))),"")</f>
        <v/>
      </c>
      <c r="E14" s="42" t="str">
        <f>IFERROR(IF(LEN(INDEX(Metrics!$B$6:$H$23,ROW($A14)-ROW($A$5),MATCH(E$5,Metrics!$B$5:$H$5,0)))=0,"",INDEX(Metrics!$B$6:$H$23,ROW($A14)-ROW($A$5),MATCH(E$5,Metrics!$B$5:$H$5,0))),"")</f>
        <v/>
      </c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63"/>
    </row>
    <row r="15" spans="1:17" x14ac:dyDescent="0.25">
      <c r="A15" s="3"/>
      <c r="B15" s="62">
        <f>IFERROR(IF(LEN(INDEX(Metrics!$B$6:$H$23,ROW($A15)-ROW($A$5),MATCH(B$5,Metrics!$B$5:$H$5,0)))=0,"",INDEX(Metrics!$B$6:$H$23,ROW($A15)-ROW($A$5),MATCH(B$5,Metrics!$B$5:$H$5,0))),"")</f>
        <v>201</v>
      </c>
      <c r="C15" s="160" t="str">
        <f>IFERROR(IF(LEN(INDEX(Metrics!$B$6:$H$23,ROW($A15)-ROW($A$5),MATCH(C$5,Metrics!$B$5:$H$5,0)))=0,"",INDEX(Metrics!$B$6:$H$23,ROW($A15)-ROW($A$5),MATCH(C$5,Metrics!$B$5:$H$5,0))),"")</f>
        <v>Lead Generation</v>
      </c>
      <c r="D15" s="160" t="str">
        <f>IFERROR(IF(LEN(INDEX(Metrics!$B$6:$H$23,ROW($A15)-ROW($A$5),MATCH(D$5,Metrics!$B$5:$H$5,0)))=0,"",INDEX(Metrics!$B$6:$H$23,ROW($A15)-ROW($A$5),MATCH(D$5,Metrics!$B$5:$H$5,0))),"")</f>
        <v>New Leads/Prospects</v>
      </c>
      <c r="E15" s="42" t="str">
        <f>IFERROR(IF(LEN(INDEX(Metrics!$B$6:$H$23,ROW($A15)-ROW($A$5),MATCH(E$5,Metrics!$B$5:$H$5,0)))=0,"",INDEX(Metrics!$B$6:$H$23,ROW($A15)-ROW($A$5),MATCH(E$5,Metrics!$B$5:$H$5,0))),"")</f>
        <v xml:space="preserve"> #</v>
      </c>
      <c r="F15" s="182">
        <v>1256</v>
      </c>
      <c r="G15" s="182">
        <v>1098</v>
      </c>
      <c r="H15" s="182">
        <v>1678</v>
      </c>
      <c r="I15" s="182">
        <v>1545</v>
      </c>
      <c r="J15" s="182">
        <v>1767</v>
      </c>
      <c r="K15" s="182">
        <v>1298</v>
      </c>
      <c r="L15" s="182"/>
      <c r="M15" s="182"/>
      <c r="N15" s="182"/>
      <c r="O15" s="182"/>
      <c r="P15" s="182"/>
      <c r="Q15" s="183"/>
    </row>
    <row r="16" spans="1:17" x14ac:dyDescent="0.25">
      <c r="A16" s="3"/>
      <c r="B16" s="62">
        <f>IFERROR(IF(LEN(INDEX(Metrics!$B$6:$H$23,ROW($A16)-ROW($A$5),MATCH(B$5,Metrics!$B$5:$H$5,0)))=0,"",INDEX(Metrics!$B$6:$H$23,ROW($A16)-ROW($A$5),MATCH(B$5,Metrics!$B$5:$H$5,0))),"")</f>
        <v>202</v>
      </c>
      <c r="C16" s="160" t="str">
        <f>IFERROR(IF(LEN(INDEX(Metrics!$B$6:$H$23,ROW($A16)-ROW($A$5),MATCH(C$5,Metrics!$B$5:$H$5,0)))=0,"",INDEX(Metrics!$B$6:$H$23,ROW($A16)-ROW($A$5),MATCH(C$5,Metrics!$B$5:$H$5,0))),"")</f>
        <v>Lead Generation</v>
      </c>
      <c r="D16" s="160" t="str">
        <f>IFERROR(IF(LEN(INDEX(Metrics!$B$6:$H$23,ROW($A16)-ROW($A$5),MATCH(D$5,Metrics!$B$5:$H$5,0)))=0,"",INDEX(Metrics!$B$6:$H$23,ROW($A16)-ROW($A$5),MATCH(D$5,Metrics!$B$5:$H$5,0))),"")</f>
        <v>Cost Per Lead Generated</v>
      </c>
      <c r="E16" s="42" t="str">
        <f>IFERROR(IF(LEN(INDEX(Metrics!$B$6:$H$23,ROW($A16)-ROW($A$5),MATCH(E$5,Metrics!$B$5:$H$5,0)))=0,"",INDEX(Metrics!$B$6:$H$23,ROW($A16)-ROW($A$5),MATCH(E$5,Metrics!$B$5:$H$5,0))),"")</f>
        <v>USD</v>
      </c>
      <c r="F16" s="176">
        <v>1.34</v>
      </c>
      <c r="G16" s="176">
        <v>1.2</v>
      </c>
      <c r="H16" s="176">
        <v>1.23</v>
      </c>
      <c r="I16" s="176">
        <v>1.45</v>
      </c>
      <c r="J16" s="176">
        <v>1.34</v>
      </c>
      <c r="K16" s="176">
        <v>1.35</v>
      </c>
      <c r="L16" s="176"/>
      <c r="M16" s="176"/>
      <c r="N16" s="176"/>
      <c r="O16" s="176"/>
      <c r="P16" s="176"/>
      <c r="Q16" s="179"/>
    </row>
    <row r="17" spans="1:17" x14ac:dyDescent="0.25">
      <c r="A17" s="3"/>
      <c r="B17" s="62">
        <f>IFERROR(IF(LEN(INDEX(Metrics!$B$6:$H$23,ROW($A17)-ROW($A$5),MATCH(B$5,Metrics!$B$5:$H$5,0)))=0,"",INDEX(Metrics!$B$6:$H$23,ROW($A17)-ROW($A$5),MATCH(B$5,Metrics!$B$5:$H$5,0))),"")</f>
        <v>203</v>
      </c>
      <c r="C17" s="160" t="str">
        <f>IFERROR(IF(LEN(INDEX(Metrics!$B$6:$H$23,ROW($A17)-ROW($A$5),MATCH(C$5,Metrics!$B$5:$H$5,0)))=0,"",INDEX(Metrics!$B$6:$H$23,ROW($A17)-ROW($A$5),MATCH(C$5,Metrics!$B$5:$H$5,0))),"")</f>
        <v>Lead Generation</v>
      </c>
      <c r="D17" s="160" t="str">
        <f>IFERROR(IF(LEN(INDEX(Metrics!$B$6:$H$23,ROW($A17)-ROW($A$5),MATCH(D$5,Metrics!$B$5:$H$5,0)))=0,"",INDEX(Metrics!$B$6:$H$23,ROW($A17)-ROW($A$5),MATCH(D$5,Metrics!$B$5:$H$5,0))),"")</f>
        <v>Conversion Rate</v>
      </c>
      <c r="E17" s="42" t="str">
        <f>IFERROR(IF(LEN(INDEX(Metrics!$B$6:$H$23,ROW($A17)-ROW($A$5),MATCH(E$5,Metrics!$B$5:$H$5,0)))=0,"",INDEX(Metrics!$B$6:$H$23,ROW($A17)-ROW($A$5),MATCH(E$5,Metrics!$B$5:$H$5,0))),"")</f>
        <v>%</v>
      </c>
      <c r="F17" s="184">
        <v>2.7799999999999998E-2</v>
      </c>
      <c r="G17" s="184">
        <v>0.03</v>
      </c>
      <c r="H17" s="184">
        <v>3.1099999999999999E-2</v>
      </c>
      <c r="I17" s="184">
        <v>2.2200000000000001E-2</v>
      </c>
      <c r="J17" s="184">
        <v>2.1299999999999999E-2</v>
      </c>
      <c r="K17" s="184">
        <v>2.6599999999999999E-2</v>
      </c>
      <c r="L17" s="184"/>
      <c r="M17" s="184"/>
      <c r="N17" s="184"/>
      <c r="O17" s="184"/>
      <c r="P17" s="184"/>
      <c r="Q17" s="185"/>
    </row>
    <row r="18" spans="1:17" x14ac:dyDescent="0.25">
      <c r="A18" s="3"/>
      <c r="B18" s="62">
        <f>IFERROR(IF(LEN(INDEX(Metrics!$B$6:$H$23,ROW($A18)-ROW($A$5),MATCH(B$5,Metrics!$B$5:$H$5,0)))=0,"",INDEX(Metrics!$B$6:$H$23,ROW($A18)-ROW($A$5),MATCH(B$5,Metrics!$B$5:$H$5,0))),"")</f>
        <v>204</v>
      </c>
      <c r="C18" s="160" t="str">
        <f>IFERROR(IF(LEN(INDEX(Metrics!$B$6:$H$23,ROW($A18)-ROW($A$5),MATCH(C$5,Metrics!$B$5:$H$5,0)))=0,"",INDEX(Metrics!$B$6:$H$23,ROW($A18)-ROW($A$5),MATCH(C$5,Metrics!$B$5:$H$5,0))),"")</f>
        <v>Lead Generation</v>
      </c>
      <c r="D18" s="160" t="str">
        <f>IFERROR(IF(LEN(INDEX(Metrics!$B$6:$H$23,ROW($A18)-ROW($A$5),MATCH(D$5,Metrics!$B$5:$H$5,0)))=0,"",INDEX(Metrics!$B$6:$H$23,ROW($A18)-ROW($A$5),MATCH(D$5,Metrics!$B$5:$H$5,0))),"")</f>
        <v>Cost Per Conversion</v>
      </c>
      <c r="E18" s="42" t="str">
        <f>IFERROR(IF(LEN(INDEX(Metrics!$B$6:$H$23,ROW($A18)-ROW($A$5),MATCH(E$5,Metrics!$B$5:$H$5,0)))=0,"",INDEX(Metrics!$B$6:$H$23,ROW($A18)-ROW($A$5),MATCH(E$5,Metrics!$B$5:$H$5,0))),"")</f>
        <v>USD</v>
      </c>
      <c r="F18" s="176">
        <v>2.56</v>
      </c>
      <c r="G18" s="176">
        <v>2.57</v>
      </c>
      <c r="H18" s="176">
        <v>2.78</v>
      </c>
      <c r="I18" s="176">
        <v>2.5499999999999998</v>
      </c>
      <c r="J18" s="176">
        <v>2.68</v>
      </c>
      <c r="K18" s="176">
        <v>2.4500000000000002</v>
      </c>
      <c r="L18" s="176"/>
      <c r="M18" s="176"/>
      <c r="N18" s="176"/>
      <c r="O18" s="176"/>
      <c r="P18" s="176"/>
      <c r="Q18" s="179"/>
    </row>
    <row r="19" spans="1:17" x14ac:dyDescent="0.25">
      <c r="A19" s="3"/>
      <c r="B19" s="62">
        <f>IFERROR(IF(LEN(INDEX(Metrics!$B$6:$H$23,ROW($A19)-ROW($A$5),MATCH(B$5,Metrics!$B$5:$H$5,0)))=0,"",INDEX(Metrics!$B$6:$H$23,ROW($A19)-ROW($A$5),MATCH(B$5,Metrics!$B$5:$H$5,0))),"")</f>
        <v>205</v>
      </c>
      <c r="C19" s="160" t="str">
        <f>IFERROR(IF(LEN(INDEX(Metrics!$B$6:$H$23,ROW($A19)-ROW($A$5),MATCH(C$5,Metrics!$B$5:$H$5,0)))=0,"",INDEX(Metrics!$B$6:$H$23,ROW($A19)-ROW($A$5),MATCH(C$5,Metrics!$B$5:$H$5,0))),"")</f>
        <v>Lead Generation</v>
      </c>
      <c r="D19" s="160" t="str">
        <f>IFERROR(IF(LEN(INDEX(Metrics!$B$6:$H$23,ROW($A19)-ROW($A$5),MATCH(D$5,Metrics!$B$5:$H$5,0)))=0,"",INDEX(Metrics!$B$6:$H$23,ROW($A19)-ROW($A$5),MATCH(D$5,Metrics!$B$5:$H$5,0))),"")</f>
        <v>Retention Rate</v>
      </c>
      <c r="E19" s="42" t="str">
        <f>IFERROR(IF(LEN(INDEX(Metrics!$B$6:$H$23,ROW($A19)-ROW($A$5),MATCH(E$5,Metrics!$B$5:$H$5,0)))=0,"",INDEX(Metrics!$B$6:$H$23,ROW($A19)-ROW($A$5),MATCH(E$5,Metrics!$B$5:$H$5,0))),"")</f>
        <v>%</v>
      </c>
      <c r="F19" s="184">
        <v>0.77</v>
      </c>
      <c r="G19" s="184">
        <v>0.89100000000000001</v>
      </c>
      <c r="H19" s="184">
        <v>0.78300000000000003</v>
      </c>
      <c r="I19" s="184">
        <v>0.85399999999999998</v>
      </c>
      <c r="J19" s="184">
        <v>0.87</v>
      </c>
      <c r="K19" s="184">
        <v>0.84119999999999995</v>
      </c>
      <c r="L19" s="184"/>
      <c r="M19" s="184"/>
      <c r="N19" s="184"/>
      <c r="O19" s="184"/>
      <c r="P19" s="184"/>
      <c r="Q19" s="185"/>
    </row>
    <row r="20" spans="1:17" x14ac:dyDescent="0.25">
      <c r="A20" s="3"/>
      <c r="B20" s="62">
        <f>IFERROR(IF(LEN(INDEX(Metrics!$B$6:$H$23,ROW($A20)-ROW($A$5),MATCH(B$5,Metrics!$B$5:$H$5,0)))=0,"",INDEX(Metrics!$B$6:$H$23,ROW($A20)-ROW($A$5),MATCH(B$5,Metrics!$B$5:$H$5,0))),"")</f>
        <v>206</v>
      </c>
      <c r="C20" s="160" t="str">
        <f>IFERROR(IF(LEN(INDEX(Metrics!$B$6:$H$23,ROW($A20)-ROW($A$5),MATCH(C$5,Metrics!$B$5:$H$5,0)))=0,"",INDEX(Metrics!$B$6:$H$23,ROW($A20)-ROW($A$5),MATCH(C$5,Metrics!$B$5:$H$5,0))),"")</f>
        <v>Lead Generation</v>
      </c>
      <c r="D20" s="160" t="str">
        <f>IFERROR(IF(LEN(INDEX(Metrics!$B$6:$H$23,ROW($A20)-ROW($A$5),MATCH(D$5,Metrics!$B$5:$H$5,0)))=0,"",INDEX(Metrics!$B$6:$H$23,ROW($A20)-ROW($A$5),MATCH(D$5,Metrics!$B$5:$H$5,0))),"")</f>
        <v>Acquisition Rate</v>
      </c>
      <c r="E20" s="42" t="str">
        <f>IFERROR(IF(LEN(INDEX(Metrics!$B$6:$H$23,ROW($A20)-ROW($A$5),MATCH(E$5,Metrics!$B$5:$H$5,0)))=0,"",INDEX(Metrics!$B$6:$H$23,ROW($A20)-ROW($A$5),MATCH(E$5,Metrics!$B$5:$H$5,0))),"")</f>
        <v>%</v>
      </c>
      <c r="F20" s="186">
        <v>0.21199999999999999</v>
      </c>
      <c r="G20" s="186">
        <v>0.20230000000000001</v>
      </c>
      <c r="H20" s="186">
        <v>0.223</v>
      </c>
      <c r="I20" s="186">
        <v>0.23899999999999999</v>
      </c>
      <c r="J20" s="186">
        <v>0.216</v>
      </c>
      <c r="K20" s="186">
        <v>0.21</v>
      </c>
      <c r="L20" s="186"/>
      <c r="M20" s="186"/>
      <c r="N20" s="186"/>
      <c r="O20" s="186"/>
      <c r="P20" s="186"/>
      <c r="Q20" s="187"/>
    </row>
    <row r="21" spans="1:17" x14ac:dyDescent="0.25">
      <c r="A21" s="3"/>
      <c r="B21" s="62">
        <f>IFERROR(IF(LEN(INDEX(Metrics!$B$6:$H$23,ROW($A21)-ROW($A$5),MATCH(B$5,Metrics!$B$5:$H$5,0)))=0,"",INDEX(Metrics!$B$6:$H$23,ROW($A21)-ROW($A$5),MATCH(B$5,Metrics!$B$5:$H$5,0))),"")</f>
        <v>207</v>
      </c>
      <c r="C21" s="160" t="str">
        <f>IFERROR(IF(LEN(INDEX(Metrics!$B$6:$H$23,ROW($A21)-ROW($A$5),MATCH(C$5,Metrics!$B$5:$H$5,0)))=0,"",INDEX(Metrics!$B$6:$H$23,ROW($A21)-ROW($A$5),MATCH(C$5,Metrics!$B$5:$H$5,0))),"")</f>
        <v>Lead Generation</v>
      </c>
      <c r="D21" s="160" t="str">
        <f>IFERROR(IF(LEN(INDEX(Metrics!$B$6:$H$23,ROW($A21)-ROW($A$5),MATCH(D$5,Metrics!$B$5:$H$5,0)))=0,"",INDEX(Metrics!$B$6:$H$23,ROW($A21)-ROW($A$5),MATCH(D$5,Metrics!$B$5:$H$5,0))),"")</f>
        <v>Churn Rate</v>
      </c>
      <c r="E21" s="42" t="str">
        <f>IFERROR(IF(LEN(INDEX(Metrics!$B$6:$H$23,ROW($A21)-ROW($A$5),MATCH(E$5,Metrics!$B$5:$H$5,0)))=0,"",INDEX(Metrics!$B$6:$H$23,ROW($A21)-ROW($A$5),MATCH(E$5,Metrics!$B$5:$H$5,0))),"")</f>
        <v>%</v>
      </c>
      <c r="F21" s="186">
        <v>0.14099999999999999</v>
      </c>
      <c r="G21" s="186">
        <v>0.152</v>
      </c>
      <c r="H21" s="186">
        <v>0.156</v>
      </c>
      <c r="I21" s="186">
        <v>0.16200000000000001</v>
      </c>
      <c r="J21" s="186">
        <v>0.157</v>
      </c>
      <c r="K21" s="186">
        <v>0.156</v>
      </c>
      <c r="L21" s="186"/>
      <c r="M21" s="186"/>
      <c r="N21" s="186"/>
      <c r="O21" s="186"/>
      <c r="P21" s="186"/>
      <c r="Q21" s="187"/>
    </row>
    <row r="22" spans="1:17" x14ac:dyDescent="0.25">
      <c r="A22" s="3"/>
      <c r="B22" s="62">
        <f>IFERROR(IF(LEN(INDEX(Metrics!$B$6:$H$23,ROW($A22)-ROW($A$5),MATCH(B$5,Metrics!$B$5:$H$5,0)))=0,"",INDEX(Metrics!$B$6:$H$23,ROW($A22)-ROW($A$5),MATCH(B$5,Metrics!$B$5:$H$5,0))),"")</f>
        <v>208</v>
      </c>
      <c r="C22" s="160" t="str">
        <f>IFERROR(IF(LEN(INDEX(Metrics!$B$6:$H$23,ROW($A22)-ROW($A$5),MATCH(C$5,Metrics!$B$5:$H$5,0)))=0,"",INDEX(Metrics!$B$6:$H$23,ROW($A22)-ROW($A$5),MATCH(C$5,Metrics!$B$5:$H$5,0))),"")</f>
        <v>Lead Generation</v>
      </c>
      <c r="D22" s="160" t="str">
        <f>IFERROR(IF(LEN(INDEX(Metrics!$B$6:$H$23,ROW($A22)-ROW($A$5),MATCH(D$5,Metrics!$B$5:$H$5,0)))=0,"",INDEX(Metrics!$B$6:$H$23,ROW($A22)-ROW($A$5),MATCH(D$5,Metrics!$B$5:$H$5,0))),"")</f>
        <v/>
      </c>
      <c r="E22" s="42" t="str">
        <f>IFERROR(IF(LEN(INDEX(Metrics!$B$6:$H$23,ROW($A22)-ROW($A$5),MATCH(E$5,Metrics!$B$5:$H$5,0)))=0,"",INDEX(Metrics!$B$6:$H$23,ROW($A22)-ROW($A$5),MATCH(E$5,Metrics!$B$5:$H$5,0))),"")</f>
        <v/>
      </c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63"/>
    </row>
    <row r="23" spans="1:17" x14ac:dyDescent="0.25">
      <c r="A23" s="3"/>
      <c r="B23" s="62">
        <f>IFERROR(IF(LEN(INDEX(Metrics!$B$6:$H$23,ROW($A23)-ROW($A$5),MATCH(B$5,Metrics!$B$5:$H$5,0)))=0,"",INDEX(Metrics!$B$6:$H$23,ROW($A23)-ROW($A$5),MATCH(B$5,Metrics!$B$5:$H$5,0))),"")</f>
        <v>209</v>
      </c>
      <c r="C23" s="160" t="str">
        <f>IFERROR(IF(LEN(INDEX(Metrics!$B$6:$H$23,ROW($A23)-ROW($A$5),MATCH(C$5,Metrics!$B$5:$H$5,0)))=0,"",INDEX(Metrics!$B$6:$H$23,ROW($A23)-ROW($A$5),MATCH(C$5,Metrics!$B$5:$H$5,0))),"")</f>
        <v>Lead Generation</v>
      </c>
      <c r="D23" s="160" t="str">
        <f>IFERROR(IF(LEN(INDEX(Metrics!$B$6:$H$23,ROW($A23)-ROW($A$5),MATCH(D$5,Metrics!$B$5:$H$5,0)))=0,"",INDEX(Metrics!$B$6:$H$23,ROW($A23)-ROW($A$5),MATCH(D$5,Metrics!$B$5:$H$5,0))),"")</f>
        <v/>
      </c>
      <c r="E23" s="42" t="str">
        <f>IFERROR(IF(LEN(INDEX(Metrics!$B$6:$H$23,ROW($A23)-ROW($A$5),MATCH(E$5,Metrics!$B$5:$H$5,0)))=0,"",INDEX(Metrics!$B$6:$H$23,ROW($A23)-ROW($A$5),MATCH(E$5,Metrics!$B$5:$H$5,0))),"")</f>
        <v/>
      </c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63"/>
    </row>
    <row r="24" spans="1:17" x14ac:dyDescent="0.25">
      <c r="A24" s="3"/>
      <c r="B24" s="217">
        <v>301</v>
      </c>
      <c r="C24" s="218" t="s">
        <v>132</v>
      </c>
      <c r="D24" s="218" t="s">
        <v>133</v>
      </c>
      <c r="E24" s="219" t="s">
        <v>100</v>
      </c>
      <c r="F24" s="233"/>
      <c r="G24" s="233"/>
      <c r="H24" s="233"/>
      <c r="I24" s="233"/>
      <c r="J24" s="233"/>
      <c r="K24" s="233"/>
      <c r="L24" s="233"/>
      <c r="M24" s="233"/>
      <c r="N24" s="233"/>
      <c r="O24" s="233"/>
      <c r="P24" s="233"/>
      <c r="Q24" s="234"/>
    </row>
    <row r="25" spans="1:17" x14ac:dyDescent="0.25">
      <c r="A25" s="3"/>
      <c r="B25" s="217">
        <v>302</v>
      </c>
      <c r="C25" s="218" t="s">
        <v>132</v>
      </c>
      <c r="D25" s="218" t="s">
        <v>135</v>
      </c>
      <c r="E25" s="219" t="s">
        <v>103</v>
      </c>
      <c r="F25" s="233"/>
      <c r="G25" s="233"/>
      <c r="H25" s="233"/>
      <c r="I25" s="233"/>
      <c r="J25" s="233"/>
      <c r="K25" s="233"/>
      <c r="L25" s="233"/>
      <c r="M25" s="233"/>
      <c r="N25" s="233"/>
      <c r="O25" s="233"/>
      <c r="P25" s="233"/>
      <c r="Q25" s="234"/>
    </row>
    <row r="26" spans="1:17" x14ac:dyDescent="0.2">
      <c r="A26" s="3"/>
      <c r="B26" s="217">
        <v>303</v>
      </c>
      <c r="C26" s="218" t="s">
        <v>132</v>
      </c>
      <c r="D26" s="218" t="s">
        <v>137</v>
      </c>
      <c r="E26" s="219" t="s">
        <v>138</v>
      </c>
      <c r="F26" s="235"/>
      <c r="G26" s="233"/>
      <c r="H26" s="233"/>
      <c r="I26" s="233"/>
      <c r="J26" s="233"/>
      <c r="K26" s="233"/>
      <c r="L26" s="235"/>
      <c r="M26" s="233"/>
      <c r="N26" s="233"/>
      <c r="O26" s="233"/>
      <c r="P26" s="233"/>
      <c r="Q26" s="234"/>
    </row>
    <row r="27" spans="1:17" x14ac:dyDescent="0.25">
      <c r="A27" s="3"/>
      <c r="B27" s="217">
        <v>304</v>
      </c>
      <c r="C27" s="218" t="s">
        <v>132</v>
      </c>
      <c r="D27" s="218" t="s">
        <v>140</v>
      </c>
      <c r="E27" s="219" t="s">
        <v>100</v>
      </c>
      <c r="F27" s="233"/>
      <c r="G27" s="233"/>
      <c r="H27" s="233"/>
      <c r="I27" s="233"/>
      <c r="J27" s="233"/>
      <c r="K27" s="233"/>
      <c r="L27" s="233"/>
      <c r="M27" s="233"/>
      <c r="N27" s="233"/>
      <c r="O27" s="233"/>
      <c r="P27" s="233"/>
      <c r="Q27" s="234"/>
    </row>
    <row r="28" spans="1:17" x14ac:dyDescent="0.25">
      <c r="A28" s="3"/>
      <c r="B28" s="217">
        <v>305</v>
      </c>
      <c r="C28" s="218" t="s">
        <v>132</v>
      </c>
      <c r="D28" s="218" t="s">
        <v>142</v>
      </c>
      <c r="E28" s="219" t="s">
        <v>100</v>
      </c>
      <c r="F28" s="233"/>
      <c r="G28" s="233"/>
      <c r="H28" s="233"/>
      <c r="I28" s="233"/>
      <c r="J28" s="233"/>
      <c r="K28" s="233"/>
      <c r="L28" s="233"/>
      <c r="M28" s="233"/>
      <c r="N28" s="233"/>
      <c r="O28" s="233"/>
      <c r="P28" s="233"/>
      <c r="Q28" s="234"/>
    </row>
    <row r="29" spans="1:17" x14ac:dyDescent="0.2">
      <c r="A29" s="3"/>
      <c r="B29" s="217">
        <v>306</v>
      </c>
      <c r="C29" s="218" t="s">
        <v>132</v>
      </c>
      <c r="D29" s="221" t="s">
        <v>161</v>
      </c>
      <c r="E29" s="222" t="s">
        <v>161</v>
      </c>
      <c r="F29" s="235"/>
      <c r="G29" s="233"/>
      <c r="H29" s="233"/>
      <c r="I29" s="233"/>
      <c r="J29" s="233"/>
      <c r="K29" s="233"/>
      <c r="L29" s="235"/>
      <c r="M29" s="233"/>
      <c r="N29" s="233"/>
      <c r="O29" s="233"/>
      <c r="P29" s="233"/>
      <c r="Q29" s="234"/>
    </row>
    <row r="30" spans="1:17" x14ac:dyDescent="0.25">
      <c r="A30" s="3"/>
      <c r="B30" s="217">
        <v>307</v>
      </c>
      <c r="C30" s="218" t="s">
        <v>132</v>
      </c>
      <c r="D30" s="218" t="s">
        <v>161</v>
      </c>
      <c r="E30" s="219" t="s">
        <v>161</v>
      </c>
      <c r="F30" s="236"/>
      <c r="G30" s="236"/>
      <c r="H30" s="236"/>
      <c r="I30" s="236"/>
      <c r="J30" s="236"/>
      <c r="K30" s="236"/>
      <c r="L30" s="233"/>
      <c r="M30" s="233"/>
      <c r="N30" s="233"/>
      <c r="O30" s="233"/>
      <c r="P30" s="233"/>
      <c r="Q30" s="234"/>
    </row>
    <row r="31" spans="1:17" x14ac:dyDescent="0.25">
      <c r="A31" s="3"/>
      <c r="B31" s="217">
        <v>401</v>
      </c>
      <c r="C31" s="218" t="s">
        <v>144</v>
      </c>
      <c r="D31" s="218" t="s">
        <v>145</v>
      </c>
      <c r="E31" s="219" t="s">
        <v>138</v>
      </c>
      <c r="F31" s="233"/>
      <c r="G31" s="233"/>
      <c r="H31" s="233"/>
      <c r="I31" s="233"/>
      <c r="J31" s="233"/>
      <c r="K31" s="233"/>
      <c r="L31" s="233"/>
      <c r="M31" s="233"/>
      <c r="N31" s="233"/>
      <c r="O31" s="233"/>
      <c r="P31" s="233"/>
      <c r="Q31" s="234"/>
    </row>
    <row r="32" spans="1:17" x14ac:dyDescent="0.25">
      <c r="A32" s="3"/>
      <c r="B32" s="217">
        <v>402</v>
      </c>
      <c r="C32" s="218" t="s">
        <v>144</v>
      </c>
      <c r="D32" s="218" t="s">
        <v>147</v>
      </c>
      <c r="E32" s="219" t="s">
        <v>103</v>
      </c>
      <c r="F32" s="233"/>
      <c r="G32" s="233"/>
      <c r="H32" s="233"/>
      <c r="I32" s="233"/>
      <c r="J32" s="233"/>
      <c r="K32" s="233"/>
      <c r="L32" s="233"/>
      <c r="M32" s="233"/>
      <c r="N32" s="233"/>
      <c r="O32" s="233"/>
      <c r="P32" s="233"/>
      <c r="Q32" s="234"/>
    </row>
    <row r="33" spans="1:17" x14ac:dyDescent="0.25">
      <c r="A33" s="3"/>
      <c r="B33" s="217">
        <v>403</v>
      </c>
      <c r="C33" s="218" t="s">
        <v>144</v>
      </c>
      <c r="D33" s="218" t="s">
        <v>149</v>
      </c>
      <c r="E33" s="219" t="s">
        <v>112</v>
      </c>
      <c r="F33" s="233"/>
      <c r="G33" s="233"/>
      <c r="H33" s="233"/>
      <c r="I33" s="233"/>
      <c r="J33" s="233"/>
      <c r="K33" s="233"/>
      <c r="L33" s="233"/>
      <c r="M33" s="233"/>
      <c r="N33" s="233"/>
      <c r="O33" s="233"/>
      <c r="P33" s="233"/>
      <c r="Q33" s="234"/>
    </row>
    <row r="34" spans="1:17" x14ac:dyDescent="0.25">
      <c r="A34" s="3"/>
      <c r="B34" s="217">
        <v>404</v>
      </c>
      <c r="C34" s="218" t="s">
        <v>144</v>
      </c>
      <c r="D34" s="218" t="s">
        <v>151</v>
      </c>
      <c r="E34" s="219" t="s">
        <v>103</v>
      </c>
      <c r="F34" s="233"/>
      <c r="G34" s="233"/>
      <c r="H34" s="233"/>
      <c r="I34" s="233"/>
      <c r="J34" s="233"/>
      <c r="K34" s="233"/>
      <c r="L34" s="233"/>
      <c r="M34" s="233"/>
      <c r="N34" s="233"/>
      <c r="O34" s="233"/>
      <c r="P34" s="233"/>
      <c r="Q34" s="234"/>
    </row>
    <row r="35" spans="1:17" x14ac:dyDescent="0.25">
      <c r="A35" s="3"/>
      <c r="B35" s="217">
        <v>405</v>
      </c>
      <c r="C35" s="218" t="s">
        <v>144</v>
      </c>
      <c r="D35" s="218" t="s">
        <v>161</v>
      </c>
      <c r="E35" s="219" t="s">
        <v>161</v>
      </c>
      <c r="F35" s="233"/>
      <c r="G35" s="233"/>
      <c r="H35" s="233"/>
      <c r="I35" s="233"/>
      <c r="J35" s="233"/>
      <c r="K35" s="233"/>
      <c r="L35" s="233"/>
      <c r="M35" s="233"/>
      <c r="N35" s="233"/>
      <c r="O35" s="233"/>
      <c r="P35" s="233"/>
      <c r="Q35" s="234"/>
    </row>
    <row r="36" spans="1:17" x14ac:dyDescent="0.2">
      <c r="A36" s="3"/>
      <c r="B36" s="217">
        <v>406</v>
      </c>
      <c r="C36" s="218" t="s">
        <v>144</v>
      </c>
      <c r="D36" s="218" t="s">
        <v>161</v>
      </c>
      <c r="E36" s="219" t="s">
        <v>161</v>
      </c>
      <c r="F36" s="235"/>
      <c r="G36" s="233"/>
      <c r="H36" s="233"/>
      <c r="I36" s="233"/>
      <c r="J36" s="233"/>
      <c r="K36" s="233"/>
      <c r="L36" s="235"/>
      <c r="M36" s="233"/>
      <c r="N36" s="233"/>
      <c r="O36" s="233"/>
      <c r="P36" s="233"/>
      <c r="Q36" s="234"/>
    </row>
    <row r="37" spans="1:17" x14ac:dyDescent="0.25">
      <c r="A37" s="3"/>
      <c r="B37" s="217">
        <v>501</v>
      </c>
      <c r="C37" s="218" t="s">
        <v>153</v>
      </c>
      <c r="D37" s="218" t="s">
        <v>154</v>
      </c>
      <c r="E37" s="219" t="s">
        <v>103</v>
      </c>
      <c r="F37" s="233"/>
      <c r="G37" s="233"/>
      <c r="H37" s="233"/>
      <c r="I37" s="233"/>
      <c r="J37" s="233"/>
      <c r="K37" s="233"/>
      <c r="L37" s="233"/>
      <c r="M37" s="233"/>
      <c r="N37" s="233"/>
      <c r="O37" s="233"/>
      <c r="P37" s="233"/>
      <c r="Q37" s="234"/>
    </row>
    <row r="38" spans="1:17" x14ac:dyDescent="0.2">
      <c r="A38" s="3"/>
      <c r="B38" s="217">
        <v>502</v>
      </c>
      <c r="C38" s="218" t="s">
        <v>153</v>
      </c>
      <c r="D38" s="218" t="s">
        <v>156</v>
      </c>
      <c r="E38" s="219" t="s">
        <v>100</v>
      </c>
      <c r="F38" s="235"/>
      <c r="G38" s="233"/>
      <c r="H38" s="233"/>
      <c r="I38" s="233"/>
      <c r="J38" s="233"/>
      <c r="K38" s="233"/>
      <c r="L38" s="235"/>
      <c r="M38" s="233"/>
      <c r="N38" s="233"/>
      <c r="O38" s="233"/>
      <c r="P38" s="233"/>
      <c r="Q38" s="234"/>
    </row>
    <row r="39" spans="1:17" x14ac:dyDescent="0.25">
      <c r="A39" s="3"/>
      <c r="B39" s="217">
        <v>503</v>
      </c>
      <c r="C39" s="218" t="s">
        <v>153</v>
      </c>
      <c r="D39" s="218" t="s">
        <v>158</v>
      </c>
      <c r="E39" s="219" t="s">
        <v>103</v>
      </c>
      <c r="F39" s="236"/>
      <c r="G39" s="236"/>
      <c r="H39" s="236"/>
      <c r="I39" s="236"/>
      <c r="J39" s="236"/>
      <c r="K39" s="236"/>
      <c r="L39" s="236"/>
      <c r="M39" s="236"/>
      <c r="N39" s="236"/>
      <c r="O39" s="236"/>
      <c r="P39" s="236"/>
      <c r="Q39" s="237"/>
    </row>
    <row r="40" spans="1:17" x14ac:dyDescent="0.25">
      <c r="A40" s="3"/>
      <c r="B40" s="217">
        <v>504</v>
      </c>
      <c r="C40" s="218" t="s">
        <v>153</v>
      </c>
      <c r="D40" s="218" t="s">
        <v>161</v>
      </c>
      <c r="E40" s="219" t="s">
        <v>161</v>
      </c>
      <c r="F40" s="233"/>
      <c r="G40" s="233"/>
      <c r="H40" s="233"/>
      <c r="I40" s="233"/>
      <c r="J40" s="233"/>
      <c r="K40" s="233"/>
      <c r="L40" s="233"/>
      <c r="M40" s="233"/>
      <c r="N40" s="233"/>
      <c r="O40" s="233"/>
      <c r="P40" s="233"/>
      <c r="Q40" s="234"/>
    </row>
    <row r="41" spans="1:17" x14ac:dyDescent="0.25">
      <c r="A41" s="3"/>
      <c r="B41" s="217">
        <v>505</v>
      </c>
      <c r="C41" s="218" t="s">
        <v>153</v>
      </c>
      <c r="D41" s="218" t="s">
        <v>161</v>
      </c>
      <c r="E41" s="219" t="s">
        <v>161</v>
      </c>
      <c r="F41" s="233"/>
      <c r="G41" s="233"/>
      <c r="H41" s="233"/>
      <c r="I41" s="233"/>
      <c r="J41" s="233"/>
      <c r="K41" s="233"/>
      <c r="L41" s="233"/>
      <c r="M41" s="233"/>
      <c r="N41" s="233"/>
      <c r="O41" s="233"/>
      <c r="P41" s="233"/>
      <c r="Q41" s="234"/>
    </row>
    <row r="42" spans="1:17" x14ac:dyDescent="0.25">
      <c r="A42" s="3"/>
      <c r="B42" s="217"/>
      <c r="C42" s="218"/>
      <c r="D42" s="218"/>
      <c r="E42" s="219"/>
      <c r="F42" s="233"/>
      <c r="G42" s="233"/>
      <c r="H42" s="233"/>
      <c r="I42" s="233"/>
      <c r="J42" s="233"/>
      <c r="K42" s="233"/>
      <c r="L42" s="233"/>
      <c r="M42" s="233"/>
      <c r="N42" s="233"/>
      <c r="O42" s="233"/>
      <c r="P42" s="233"/>
      <c r="Q42" s="234"/>
    </row>
    <row r="43" spans="1:17" x14ac:dyDescent="0.25">
      <c r="A43" s="3"/>
      <c r="B43" s="217"/>
      <c r="C43" s="218"/>
      <c r="D43" s="218"/>
      <c r="E43" s="219"/>
      <c r="F43" s="233"/>
      <c r="G43" s="233"/>
      <c r="H43" s="233"/>
      <c r="I43" s="233"/>
      <c r="J43" s="233"/>
      <c r="K43" s="233"/>
      <c r="L43" s="233"/>
      <c r="M43" s="233"/>
      <c r="N43" s="233"/>
      <c r="O43" s="233"/>
      <c r="P43" s="233"/>
      <c r="Q43" s="234"/>
    </row>
    <row r="44" spans="1:17" x14ac:dyDescent="0.25">
      <c r="A44" s="3"/>
      <c r="B44" s="217"/>
      <c r="C44" s="218"/>
      <c r="D44" s="218"/>
      <c r="E44" s="219"/>
      <c r="F44" s="236"/>
      <c r="G44" s="236"/>
      <c r="H44" s="236"/>
      <c r="I44" s="236"/>
      <c r="J44" s="236"/>
      <c r="K44" s="236"/>
      <c r="L44" s="236"/>
      <c r="M44" s="236"/>
      <c r="N44" s="236"/>
      <c r="O44" s="236"/>
      <c r="P44" s="236"/>
      <c r="Q44" s="237"/>
    </row>
    <row r="45" spans="1:17" x14ac:dyDescent="0.25">
      <c r="A45" s="3"/>
      <c r="B45" s="217"/>
      <c r="C45" s="218"/>
      <c r="D45" s="218"/>
      <c r="E45" s="219"/>
      <c r="F45" s="236"/>
      <c r="G45" s="236"/>
      <c r="H45" s="236"/>
      <c r="I45" s="236"/>
      <c r="J45" s="236"/>
      <c r="K45" s="236"/>
      <c r="L45" s="236"/>
      <c r="M45" s="236"/>
      <c r="N45" s="236"/>
      <c r="O45" s="236"/>
      <c r="P45" s="236"/>
      <c r="Q45" s="237"/>
    </row>
    <row r="46" spans="1:17" x14ac:dyDescent="0.25">
      <c r="A46" s="3"/>
      <c r="B46" s="217"/>
      <c r="C46" s="218"/>
      <c r="D46" s="218"/>
      <c r="E46" s="219"/>
      <c r="F46" s="236"/>
      <c r="G46" s="236"/>
      <c r="H46" s="236"/>
      <c r="I46" s="236"/>
      <c r="J46" s="236"/>
      <c r="K46" s="236"/>
      <c r="L46" s="236"/>
      <c r="M46" s="236"/>
      <c r="N46" s="236"/>
      <c r="O46" s="236"/>
      <c r="P46" s="236"/>
      <c r="Q46" s="237"/>
    </row>
    <row r="47" spans="1:17" x14ac:dyDescent="0.25">
      <c r="A47" s="3"/>
      <c r="B47" s="217"/>
      <c r="C47" s="218"/>
      <c r="D47" s="218"/>
      <c r="E47" s="219"/>
      <c r="F47" s="236"/>
      <c r="G47" s="236"/>
      <c r="H47" s="236"/>
      <c r="I47" s="236"/>
      <c r="J47" s="236"/>
      <c r="K47" s="236"/>
      <c r="L47" s="236"/>
      <c r="M47" s="236"/>
      <c r="N47" s="236"/>
      <c r="O47" s="236"/>
      <c r="P47" s="236"/>
      <c r="Q47" s="237"/>
    </row>
    <row r="48" spans="1:17" x14ac:dyDescent="0.25">
      <c r="A48" s="3"/>
      <c r="B48" s="217"/>
      <c r="C48" s="218"/>
      <c r="D48" s="218"/>
      <c r="E48" s="219"/>
      <c r="F48" s="236"/>
      <c r="G48" s="236"/>
      <c r="H48" s="236"/>
      <c r="I48" s="236"/>
      <c r="J48" s="236"/>
      <c r="K48" s="236"/>
      <c r="L48" s="236"/>
      <c r="M48" s="236"/>
      <c r="N48" s="236"/>
      <c r="O48" s="236"/>
      <c r="P48" s="236"/>
      <c r="Q48" s="237"/>
    </row>
    <row r="49" spans="1:17" x14ac:dyDescent="0.25">
      <c r="A49" s="3"/>
      <c r="B49" s="217"/>
      <c r="C49" s="218"/>
      <c r="D49" s="218"/>
      <c r="E49" s="219"/>
      <c r="F49" s="236"/>
      <c r="G49" s="236"/>
      <c r="H49" s="236"/>
      <c r="I49" s="236"/>
      <c r="J49" s="236"/>
      <c r="K49" s="236"/>
      <c r="L49" s="236"/>
      <c r="M49" s="236"/>
      <c r="N49" s="236"/>
      <c r="O49" s="236"/>
      <c r="P49" s="236"/>
      <c r="Q49" s="237"/>
    </row>
    <row r="50" spans="1:17" x14ac:dyDescent="0.25">
      <c r="A50" s="3"/>
      <c r="B50" s="217"/>
      <c r="C50" s="218"/>
      <c r="D50" s="218"/>
      <c r="E50" s="219"/>
      <c r="F50" s="236"/>
      <c r="G50" s="236"/>
      <c r="H50" s="236"/>
      <c r="I50" s="236"/>
      <c r="J50" s="236"/>
      <c r="K50" s="236"/>
      <c r="L50" s="236"/>
      <c r="M50" s="236"/>
      <c r="N50" s="236"/>
      <c r="O50" s="236"/>
      <c r="P50" s="236"/>
      <c r="Q50" s="237"/>
    </row>
    <row r="51" spans="1:17" x14ac:dyDescent="0.25">
      <c r="A51" s="3"/>
      <c r="B51" s="217"/>
      <c r="C51" s="218"/>
      <c r="D51" s="218"/>
      <c r="E51" s="219"/>
      <c r="F51" s="236"/>
      <c r="G51" s="236"/>
      <c r="H51" s="236"/>
      <c r="I51" s="236"/>
      <c r="J51" s="236"/>
      <c r="K51" s="236"/>
      <c r="L51" s="236"/>
      <c r="M51" s="236"/>
      <c r="N51" s="236"/>
      <c r="O51" s="236"/>
      <c r="P51" s="236"/>
      <c r="Q51" s="237"/>
    </row>
    <row r="52" spans="1:17" x14ac:dyDescent="0.25">
      <c r="A52" s="3"/>
      <c r="B52" s="217"/>
      <c r="C52" s="218"/>
      <c r="D52" s="218"/>
      <c r="E52" s="219"/>
      <c r="F52" s="236"/>
      <c r="G52" s="236"/>
      <c r="H52" s="236"/>
      <c r="I52" s="236"/>
      <c r="J52" s="236"/>
      <c r="K52" s="236"/>
      <c r="L52" s="236"/>
      <c r="M52" s="236"/>
      <c r="N52" s="236"/>
      <c r="O52" s="236"/>
      <c r="P52" s="236"/>
      <c r="Q52" s="237"/>
    </row>
    <row r="53" spans="1:17" x14ac:dyDescent="0.25">
      <c r="A53" s="3"/>
      <c r="B53" s="217"/>
      <c r="C53" s="218"/>
      <c r="D53" s="218"/>
      <c r="E53" s="219"/>
      <c r="F53" s="236"/>
      <c r="G53" s="236"/>
      <c r="H53" s="236"/>
      <c r="I53" s="236"/>
      <c r="J53" s="236"/>
      <c r="K53" s="236"/>
      <c r="L53" s="236"/>
      <c r="M53" s="236"/>
      <c r="N53" s="236"/>
      <c r="O53" s="236"/>
      <c r="P53" s="236"/>
      <c r="Q53" s="237"/>
    </row>
    <row r="54" spans="1:17" x14ac:dyDescent="0.25">
      <c r="A54" s="3"/>
      <c r="B54" s="217"/>
      <c r="C54" s="218"/>
      <c r="D54" s="218"/>
      <c r="E54" s="219"/>
      <c r="F54" s="236"/>
      <c r="G54" s="236"/>
      <c r="H54" s="236"/>
      <c r="I54" s="236"/>
      <c r="J54" s="236"/>
      <c r="K54" s="236"/>
      <c r="L54" s="236"/>
      <c r="M54" s="236"/>
      <c r="N54" s="236"/>
      <c r="O54" s="236"/>
      <c r="P54" s="236"/>
      <c r="Q54" s="237"/>
    </row>
    <row r="55" spans="1:17" x14ac:dyDescent="0.25">
      <c r="A55" s="3"/>
      <c r="B55" s="217"/>
      <c r="C55" s="218"/>
      <c r="D55" s="218"/>
      <c r="E55" s="219"/>
      <c r="F55" s="236"/>
      <c r="G55" s="236"/>
      <c r="H55" s="236"/>
      <c r="I55" s="236"/>
      <c r="J55" s="236"/>
      <c r="K55" s="236"/>
      <c r="L55" s="236"/>
      <c r="M55" s="236"/>
      <c r="N55" s="236"/>
      <c r="O55" s="236"/>
      <c r="P55" s="236"/>
      <c r="Q55" s="237"/>
    </row>
    <row r="56" spans="1:17" x14ac:dyDescent="0.25">
      <c r="B56" s="217"/>
      <c r="C56" s="218"/>
      <c r="D56" s="218"/>
      <c r="E56" s="219"/>
      <c r="F56" s="236"/>
      <c r="G56" s="236"/>
      <c r="H56" s="236"/>
      <c r="I56" s="236"/>
      <c r="J56" s="236"/>
      <c r="K56" s="236"/>
      <c r="L56" s="236"/>
      <c r="M56" s="236"/>
      <c r="N56" s="236"/>
      <c r="O56" s="236"/>
      <c r="P56" s="236"/>
      <c r="Q56" s="237"/>
    </row>
    <row r="57" spans="1:17" x14ac:dyDescent="0.25">
      <c r="B57" s="217"/>
      <c r="C57" s="218"/>
      <c r="D57" s="218"/>
      <c r="E57" s="219"/>
      <c r="F57" s="236"/>
      <c r="G57" s="236"/>
      <c r="H57" s="236"/>
      <c r="I57" s="236"/>
      <c r="J57" s="236"/>
      <c r="K57" s="236"/>
      <c r="L57" s="236"/>
      <c r="M57" s="236"/>
      <c r="N57" s="236"/>
      <c r="O57" s="236"/>
      <c r="P57" s="236"/>
      <c r="Q57" s="237"/>
    </row>
    <row r="58" spans="1:17" x14ac:dyDescent="0.25">
      <c r="B58" s="217"/>
      <c r="C58" s="218"/>
      <c r="D58" s="218"/>
      <c r="E58" s="219"/>
      <c r="F58" s="236"/>
      <c r="G58" s="236"/>
      <c r="H58" s="236"/>
      <c r="I58" s="236"/>
      <c r="J58" s="236"/>
      <c r="K58" s="236"/>
      <c r="L58" s="236"/>
      <c r="M58" s="236"/>
      <c r="N58" s="236"/>
      <c r="O58" s="236"/>
      <c r="P58" s="236"/>
      <c r="Q58" s="237"/>
    </row>
    <row r="59" spans="1:17" x14ac:dyDescent="0.25">
      <c r="B59" s="217"/>
      <c r="C59" s="218"/>
      <c r="D59" s="218"/>
      <c r="E59" s="219"/>
      <c r="F59" s="236"/>
      <c r="G59" s="236"/>
      <c r="H59" s="236"/>
      <c r="I59" s="236"/>
      <c r="J59" s="236"/>
      <c r="K59" s="236"/>
      <c r="L59" s="236"/>
      <c r="M59" s="236"/>
      <c r="N59" s="236"/>
      <c r="O59" s="236"/>
      <c r="P59" s="236"/>
      <c r="Q59" s="237"/>
    </row>
    <row r="60" spans="1:17" x14ac:dyDescent="0.25">
      <c r="B60" s="217"/>
      <c r="C60" s="218"/>
      <c r="D60" s="218"/>
      <c r="E60" s="219"/>
      <c r="F60" s="236"/>
      <c r="G60" s="236"/>
      <c r="H60" s="236"/>
      <c r="I60" s="236"/>
      <c r="J60" s="236"/>
      <c r="K60" s="236"/>
      <c r="L60" s="236"/>
      <c r="M60" s="236"/>
      <c r="N60" s="236"/>
      <c r="O60" s="236"/>
      <c r="P60" s="236"/>
      <c r="Q60" s="237"/>
    </row>
    <row r="61" spans="1:17" x14ac:dyDescent="0.25">
      <c r="B61" s="217"/>
      <c r="C61" s="218"/>
      <c r="D61" s="218"/>
      <c r="E61" s="219"/>
      <c r="F61" s="236"/>
      <c r="G61" s="236"/>
      <c r="H61" s="236"/>
      <c r="I61" s="236"/>
      <c r="J61" s="236"/>
      <c r="K61" s="236"/>
      <c r="L61" s="236"/>
      <c r="M61" s="236"/>
      <c r="N61" s="236"/>
      <c r="O61" s="236"/>
      <c r="P61" s="236"/>
      <c r="Q61" s="237"/>
    </row>
    <row r="62" spans="1:17" x14ac:dyDescent="0.25">
      <c r="B62" s="217"/>
      <c r="C62" s="218"/>
      <c r="D62" s="218"/>
      <c r="E62" s="219"/>
      <c r="F62" s="236"/>
      <c r="G62" s="236"/>
      <c r="H62" s="236"/>
      <c r="I62" s="236"/>
      <c r="J62" s="236"/>
      <c r="K62" s="236"/>
      <c r="L62" s="236"/>
      <c r="M62" s="236"/>
      <c r="N62" s="236"/>
      <c r="O62" s="236"/>
      <c r="P62" s="236"/>
      <c r="Q62" s="237"/>
    </row>
    <row r="63" spans="1:17" x14ac:dyDescent="0.25">
      <c r="B63" s="217"/>
      <c r="C63" s="218"/>
      <c r="D63" s="218"/>
      <c r="E63" s="219"/>
      <c r="F63" s="236"/>
      <c r="G63" s="236"/>
      <c r="H63" s="236"/>
      <c r="I63" s="236"/>
      <c r="J63" s="236"/>
      <c r="K63" s="236"/>
      <c r="L63" s="236"/>
      <c r="M63" s="236"/>
      <c r="N63" s="236"/>
      <c r="O63" s="236"/>
      <c r="P63" s="236"/>
      <c r="Q63" s="237"/>
    </row>
    <row r="64" spans="1:17" x14ac:dyDescent="0.25">
      <c r="B64" s="217"/>
      <c r="C64" s="218"/>
      <c r="D64" s="218"/>
      <c r="E64" s="219"/>
      <c r="F64" s="236"/>
      <c r="G64" s="236"/>
      <c r="H64" s="236"/>
      <c r="I64" s="236"/>
      <c r="J64" s="236"/>
      <c r="K64" s="236"/>
      <c r="L64" s="236"/>
      <c r="M64" s="236"/>
      <c r="N64" s="236"/>
      <c r="O64" s="236"/>
      <c r="P64" s="236"/>
      <c r="Q64" s="237"/>
    </row>
    <row r="65" spans="2:17" x14ac:dyDescent="0.25">
      <c r="B65" s="217"/>
      <c r="C65" s="218"/>
      <c r="D65" s="218"/>
      <c r="E65" s="219"/>
      <c r="F65" s="236"/>
      <c r="G65" s="236"/>
      <c r="H65" s="236"/>
      <c r="I65" s="236"/>
      <c r="J65" s="236"/>
      <c r="K65" s="236"/>
      <c r="L65" s="236"/>
      <c r="M65" s="236"/>
      <c r="N65" s="236"/>
      <c r="O65" s="236"/>
      <c r="P65" s="236"/>
      <c r="Q65" s="237"/>
    </row>
    <row r="66" spans="2:17" x14ac:dyDescent="0.25">
      <c r="B66" s="217"/>
      <c r="C66" s="218"/>
      <c r="D66" s="218"/>
      <c r="E66" s="219"/>
      <c r="F66" s="236"/>
      <c r="G66" s="236"/>
      <c r="H66" s="236"/>
      <c r="I66" s="236"/>
      <c r="J66" s="236"/>
      <c r="K66" s="236"/>
      <c r="L66" s="236"/>
      <c r="M66" s="236"/>
      <c r="N66" s="236"/>
      <c r="O66" s="236"/>
      <c r="P66" s="236"/>
      <c r="Q66" s="237"/>
    </row>
    <row r="67" spans="2:17" x14ac:dyDescent="0.25">
      <c r="B67" s="217"/>
      <c r="C67" s="218"/>
      <c r="D67" s="218"/>
      <c r="E67" s="219"/>
      <c r="F67" s="236"/>
      <c r="G67" s="236"/>
      <c r="H67" s="236"/>
      <c r="I67" s="236"/>
      <c r="J67" s="236"/>
      <c r="K67" s="236"/>
      <c r="L67" s="236"/>
      <c r="M67" s="236"/>
      <c r="N67" s="236"/>
      <c r="O67" s="236"/>
      <c r="P67" s="236"/>
      <c r="Q67" s="237"/>
    </row>
    <row r="68" spans="2:17" x14ac:dyDescent="0.25">
      <c r="B68" s="217"/>
      <c r="C68" s="218"/>
      <c r="D68" s="218"/>
      <c r="E68" s="219"/>
      <c r="F68" s="236"/>
      <c r="G68" s="236"/>
      <c r="H68" s="236"/>
      <c r="I68" s="236"/>
      <c r="J68" s="236"/>
      <c r="K68" s="236"/>
      <c r="L68" s="236"/>
      <c r="M68" s="236"/>
      <c r="N68" s="236"/>
      <c r="O68" s="236"/>
      <c r="P68" s="236"/>
      <c r="Q68" s="237"/>
    </row>
    <row r="69" spans="2:17" x14ac:dyDescent="0.25">
      <c r="B69" s="217"/>
      <c r="C69" s="218"/>
      <c r="D69" s="218"/>
      <c r="E69" s="219"/>
      <c r="F69" s="236"/>
      <c r="G69" s="236"/>
      <c r="H69" s="236"/>
      <c r="I69" s="236"/>
      <c r="J69" s="236"/>
      <c r="K69" s="236"/>
      <c r="L69" s="236"/>
      <c r="M69" s="236"/>
      <c r="N69" s="236"/>
      <c r="O69" s="236"/>
      <c r="P69" s="236"/>
      <c r="Q69" s="237"/>
    </row>
    <row r="70" spans="2:17" x14ac:dyDescent="0.25">
      <c r="B70" s="224"/>
      <c r="C70" s="225"/>
      <c r="D70" s="225"/>
      <c r="E70" s="226"/>
      <c r="F70" s="238"/>
      <c r="G70" s="238"/>
      <c r="H70" s="238"/>
      <c r="I70" s="238"/>
      <c r="J70" s="238"/>
      <c r="K70" s="238"/>
      <c r="L70" s="238"/>
      <c r="M70" s="238"/>
      <c r="N70" s="238"/>
      <c r="O70" s="238"/>
      <c r="P70" s="238"/>
      <c r="Q70" s="239"/>
    </row>
  </sheetData>
  <sheetProtection algorithmName="SHA-512" hashValue="aFl4l9sThNbkCYCGoCj3X93kA1crimRKyLopOh0IlxMR4RcdjXUQ2aXGcrtoZcCbnxBPFDKxukCr9m3N5SXDwQ==" saltValue="HHwWPbvZUliKt29vrWO3bg==" spinCount="100000" sheet="1" objects="1" scenarios="1"/>
  <dataValidations count="1">
    <dataValidation type="decimal" operator="greaterThanOrEqual" allowBlank="1" showInputMessage="1" showErrorMessage="1" errorTitle="Warning" error="Please enter greater or equal to zero data!" sqref="F6:Q70" xr:uid="{90A9C4BF-A675-4296-9D24-38CBB3698439}">
      <formula1>0</formula1>
    </dataValidation>
  </dataValidations>
  <printOptions horizontalCentered="1" gridLines="1"/>
  <pageMargins left="0.31496062992125984" right="0.31496062992125984" top="0.31496062992125984" bottom="0.31496062992125984" header="0.31496062992125984" footer="0.31496062992125984"/>
  <pageSetup scale="5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DE350-A9BB-4D56-85F6-AF3E77E20010}">
  <sheetPr>
    <tabColor rgb="FF5B8E7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17" s="108" customFormat="1" ht="24" customHeight="1" x14ac:dyDescent="0.25">
      <c r="B3" s="79"/>
      <c r="C3" s="88" t="s">
        <v>80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37" t="s">
        <v>0</v>
      </c>
      <c r="C5" s="38" t="s">
        <v>10</v>
      </c>
      <c r="D5" s="38" t="s">
        <v>7</v>
      </c>
      <c r="E5" s="38" t="s">
        <v>1</v>
      </c>
      <c r="F5" s="39" t="str">
        <f>IFERROR(INDEX(Calc!$H$7:$H$18,COLUMN(CY_Actual_Cumulative!F4)-COLUMN(CY_Actual_Cumulative!$E$4)),"")</f>
        <v>Jan 2022</v>
      </c>
      <c r="G5" s="39" t="str">
        <f>IFERROR(INDEX(Calc!$H$7:$H$18,COLUMN(CY_Actual_Cumulative!G4)-COLUMN(CY_Actual_Cumulative!$E$4)),"")</f>
        <v>Feb 2022</v>
      </c>
      <c r="H5" s="39" t="str">
        <f>IFERROR(INDEX(Calc!$H$7:$H$18,COLUMN(CY_Actual_Cumulative!H4)-COLUMN(CY_Actual_Cumulative!$E$4)),"")</f>
        <v>Mar 2022</v>
      </c>
      <c r="I5" s="39" t="str">
        <f>IFERROR(INDEX(Calc!$H$7:$H$18,COLUMN(CY_Actual_Cumulative!I4)-COLUMN(CY_Actual_Cumulative!$E$4)),"")</f>
        <v>Apr 2022</v>
      </c>
      <c r="J5" s="39" t="str">
        <f>IFERROR(INDEX(Calc!$H$7:$H$18,COLUMN(CY_Actual_Cumulative!J4)-COLUMN(CY_Actual_Cumulative!$E$4)),"")</f>
        <v>May 2022</v>
      </c>
      <c r="K5" s="39" t="str">
        <f>IFERROR(INDEX(Calc!$H$7:$H$18,COLUMN(CY_Actual_Cumulative!K4)-COLUMN(CY_Actual_Cumulative!$E$4)),"")</f>
        <v>Jun 2022</v>
      </c>
      <c r="L5" s="39" t="str">
        <f>IFERROR(INDEX(Calc!$H$7:$H$18,COLUMN(CY_Actual_Cumulative!L4)-COLUMN(CY_Actual_Cumulative!$E$4)),"")</f>
        <v>Jul 2022</v>
      </c>
      <c r="M5" s="39" t="str">
        <f>IFERROR(INDEX(Calc!$H$7:$H$18,COLUMN(CY_Actual_Cumulative!M4)-COLUMN(CY_Actual_Cumulative!$E$4)),"")</f>
        <v>Aug 2022</v>
      </c>
      <c r="N5" s="39" t="str">
        <f>IFERROR(INDEX(Calc!$H$7:$H$18,COLUMN(CY_Actual_Cumulative!N4)-COLUMN(CY_Actual_Cumulative!$E$4)),"")</f>
        <v>Sep 2022</v>
      </c>
      <c r="O5" s="39" t="str">
        <f>IFERROR(INDEX(Calc!$H$7:$H$18,COLUMN(CY_Actual_Cumulative!O4)-COLUMN(CY_Actual_Cumulative!$E$4)),"")</f>
        <v>Oct 2022</v>
      </c>
      <c r="P5" s="39" t="str">
        <f>IFERROR(INDEX(Calc!$H$7:$H$18,COLUMN(CY_Actual_Cumulative!P4)-COLUMN(CY_Actual_Cumulative!$E$4)),"")</f>
        <v>Nov 2022</v>
      </c>
      <c r="Q5" s="40" t="str">
        <f>IFERROR(INDEX(Calc!$H$7:$H$18,COLUMN(CY_Actual_Cumulative!Q4)-COLUMN(CY_Actual_Cumulative!$E$4)),"")</f>
        <v>Dec 2022</v>
      </c>
    </row>
    <row r="6" spans="1:17" x14ac:dyDescent="0.25">
      <c r="A6" s="3"/>
      <c r="B6" s="67">
        <f>IFERROR(IF(LEN(INDEX(Metrics!$B$6:$E$23,ROW($A6)-ROW($A$5),MATCH(B$5,Metrics!$B$5:$E$5,0)))=0,"",INDEX(Metrics!$B$6:$E$23,ROW($A6)-ROW($A$5),MATCH(B$5,Metrics!$B$5:$E$5,0))),"")</f>
        <v>101</v>
      </c>
      <c r="C6" s="161" t="str">
        <f>IFERROR(IF(LEN(INDEX(Metrics!$B$6:$E$23,ROW($A6)-ROW($A$5),MATCH(C$5,Metrics!$B$5:$E$5,0)))=0,"",INDEX(Metrics!$B$6:$E$23,ROW($A6)-ROW($A$5),MATCH(C$5,Metrics!$B$5:$E$5,0))),"")</f>
        <v>Customer Interaction</v>
      </c>
      <c r="D6" s="161" t="str">
        <f>IFERROR(IF(LEN(INDEX(Metrics!$B$6:$E$23,ROW($A6)-ROW($A$5),MATCH(D$5,Metrics!$B$5:$E$5,0)))=0,"",INDEX(Metrics!$B$6:$E$23,ROW($A6)-ROW($A$5),MATCH(D$5,Metrics!$B$5:$E$5,0))),"")</f>
        <v xml:space="preserve">Number of E-mail Marketing </v>
      </c>
      <c r="E6" s="68" t="str">
        <f>IFERROR(IF(LEN(INDEX(Metrics!$B$6:$E$23,ROW($A6)-ROW($A$5),MATCH(E$5,Metrics!$B$5:$E$5,0)))=0,"",INDEX(Metrics!$B$6:$E$23,ROW($A6)-ROW($A$5),MATCH(E$5,Metrics!$B$5:$E$5,0))),"")</f>
        <v>#</v>
      </c>
      <c r="F6" s="191">
        <f>IFERROR(IF(INDEX(Metrics!$G$6:$G$23,MATCH(CY_Actual_Cumulative!$D6,Metrics!$D$6:$D$23,0))=Calc!$K$8,SUM(CY_Actual!$F6:F6),AVERAGE(CY_Actual!$F6:F6)),"")</f>
        <v>35500</v>
      </c>
      <c r="G6" s="191">
        <f>IFERROR(IF(INDEX(Metrics!$G$6:$G$23,MATCH(CY_Actual_Cumulative!$D6,Metrics!$D$6:$D$23,0))=Calc!$K$8,SUM(CY_Actual!$F6:G6),AVERAGE(CY_Actual!$F6:G6)),"")</f>
        <v>64300</v>
      </c>
      <c r="H6" s="191">
        <f>IFERROR(IF(INDEX(Metrics!$G$6:$G$23,MATCH(CY_Actual_Cumulative!$D6,Metrics!$D$6:$D$23,0))=Calc!$K$8,SUM(CY_Actual!$F6:H6),AVERAGE(CY_Actual!$F6:H6)),"")</f>
        <v>91600</v>
      </c>
      <c r="I6" s="191">
        <f>IFERROR(IF(INDEX(Metrics!$G$6:$G$23,MATCH(CY_Actual_Cumulative!$D6,Metrics!$D$6:$D$23,0))=Calc!$K$8,SUM(CY_Actual!$F6:I6),AVERAGE(CY_Actual!$F6:I6)),"")</f>
        <v>118250</v>
      </c>
      <c r="J6" s="191">
        <f>IFERROR(IF(INDEX(Metrics!$G$6:$G$23,MATCH(CY_Actual_Cumulative!$D6,Metrics!$D$6:$D$23,0))=Calc!$K$8,SUM(CY_Actual!$F6:J6),AVERAGE(CY_Actual!$F6:J6)),"")</f>
        <v>150450</v>
      </c>
      <c r="K6" s="191">
        <f>IFERROR(IF(INDEX(Metrics!$G$6:$G$23,MATCH(CY_Actual_Cumulative!$D6,Metrics!$D$6:$D$23,0))=Calc!$K$8,SUM(CY_Actual!$F6:K6),AVERAGE(CY_Actual!$F6:K6)),"")</f>
        <v>181850</v>
      </c>
      <c r="L6" s="192">
        <f>IFERROR(IF(INDEX(Metrics!$G$6:$G$23,MATCH(CY_Actual_Cumulative!$D6,Metrics!$D$6:$D$23,0))=Calc!$K$8,SUM(CY_Actual!$F6:L6),AVERAGE(CY_Actual!$F6:L6)),"")</f>
        <v>181850</v>
      </c>
      <c r="M6" s="192">
        <f>IFERROR(IF(INDEX(Metrics!$G$6:$G$23,MATCH(CY_Actual_Cumulative!$D6,Metrics!$D$6:$D$23,0))=Calc!$K$8,SUM(CY_Actual!$F6:M6),AVERAGE(CY_Actual!$F6:M6)),"")</f>
        <v>181850</v>
      </c>
      <c r="N6" s="192">
        <f>IFERROR(IF(INDEX(Metrics!$G$6:$G$23,MATCH(CY_Actual_Cumulative!$D6,Metrics!$D$6:$D$23,0))=Calc!$K$8,SUM(CY_Actual!$F6:N6),AVERAGE(CY_Actual!$F6:N6)),"")</f>
        <v>181850</v>
      </c>
      <c r="O6" s="192">
        <f>IFERROR(IF(INDEX(Metrics!$G$6:$G$23,MATCH(CY_Actual_Cumulative!$D6,Metrics!$D$6:$D$23,0))=Calc!$K$8,SUM(CY_Actual!$F6:O6),AVERAGE(CY_Actual!$F6:O6)),"")</f>
        <v>181850</v>
      </c>
      <c r="P6" s="192">
        <f>IFERROR(IF(INDEX(Metrics!$G$6:$G$23,MATCH(CY_Actual_Cumulative!$D6,Metrics!$D$6:$D$23,0))=Calc!$K$8,SUM(CY_Actual!$F6:P6),AVERAGE(CY_Actual!$F6:P6)),"")</f>
        <v>181850</v>
      </c>
      <c r="Q6" s="193">
        <f>IFERROR(IF(INDEX(Metrics!$G$6:$G$23,MATCH(CY_Actual_Cumulative!$D6,Metrics!$D$6:$D$23,0))=Calc!$K$8,SUM(CY_Actual!$F6:Q6),AVERAGE(CY_Actual!$F6:Q6)),"")</f>
        <v>181850</v>
      </c>
    </row>
    <row r="7" spans="1:17" x14ac:dyDescent="0.25">
      <c r="A7" s="3"/>
      <c r="B7" s="62">
        <f>IFERROR(IF(LEN(INDEX(Metrics!$B$6:$E$23,ROW($A7)-ROW($A$5),MATCH(B$5,Metrics!$B$5:$E$5,0)))=0,"",INDEX(Metrics!$B$6:$E$23,ROW($A7)-ROW($A$5),MATCH(B$5,Metrics!$B$5:$E$5,0))),"")</f>
        <v>102</v>
      </c>
      <c r="C7" s="160" t="str">
        <f>IFERROR(IF(LEN(INDEX(Metrics!$B$6:$E$23,ROW($A7)-ROW($A$5),MATCH(C$5,Metrics!$B$5:$E$5,0)))=0,"",INDEX(Metrics!$B$6:$E$23,ROW($A7)-ROW($A$5),MATCH(C$5,Metrics!$B$5:$E$5,0))),"")</f>
        <v>Customer Interaction</v>
      </c>
      <c r="D7" s="160" t="str">
        <f>IFERROR(IF(LEN(INDEX(Metrics!$B$6:$E$23,ROW($A7)-ROW($A$5),MATCH(D$5,Metrics!$B$5:$E$5,0)))=0,"",INDEX(Metrics!$B$6:$E$23,ROW($A7)-ROW($A$5),MATCH(D$5,Metrics!$B$5:$E$5,0))),"")</f>
        <v>Email click-through Rate</v>
      </c>
      <c r="E7" s="42" t="str">
        <f>IFERROR(IF(LEN(INDEX(Metrics!$B$6:$E$23,ROW($A7)-ROW($A$5),MATCH(E$5,Metrics!$B$5:$E$5,0)))=0,"",INDEX(Metrics!$B$6:$E$23,ROW($A7)-ROW($A$5),MATCH(E$5,Metrics!$B$5:$E$5,0))),"")</f>
        <v>%</v>
      </c>
      <c r="F7" s="198">
        <f>IFERROR(IF(INDEX(Metrics!$G$6:$G$23,MATCH(CY_Actual_Cumulative!$D7,Metrics!$D$6:$D$23,0))=Calc!$K$8,SUM(CY_Actual!$F7:F7),AVERAGE(CY_Actual!$F7:F7)),"")</f>
        <v>0.7</v>
      </c>
      <c r="G7" s="198">
        <f>IFERROR(IF(INDEX(Metrics!$G$6:$G$23,MATCH(CY_Actual_Cumulative!$D7,Metrics!$D$6:$D$23,0))=Calc!$K$8,SUM(CY_Actual!$F7:G7),AVERAGE(CY_Actual!$F7:G7)),"")</f>
        <v>0.68500000000000005</v>
      </c>
      <c r="H7" s="198">
        <f>IFERROR(IF(INDEX(Metrics!$G$6:$G$23,MATCH(CY_Actual_Cumulative!$D7,Metrics!$D$6:$D$23,0))=Calc!$K$8,SUM(CY_Actual!$F7:H7),AVERAGE(CY_Actual!$F7:H7)),"")</f>
        <v>0.68433333333333335</v>
      </c>
      <c r="I7" s="198">
        <f>IFERROR(IF(INDEX(Metrics!$G$6:$G$23,MATCH(CY_Actual_Cumulative!$D7,Metrics!$D$6:$D$23,0))=Calc!$K$8,SUM(CY_Actual!$F7:I7),AVERAGE(CY_Actual!$F7:I7)),"")</f>
        <v>0.69950000000000001</v>
      </c>
      <c r="J7" s="198">
        <f>IFERROR(IF(INDEX(Metrics!$G$6:$G$23,MATCH(CY_Actual_Cumulative!$D7,Metrics!$D$6:$D$23,0))=Calc!$K$8,SUM(CY_Actual!$F7:J7),AVERAGE(CY_Actual!$F7:J7)),"")</f>
        <v>0.71639999999999993</v>
      </c>
      <c r="K7" s="198">
        <f>IFERROR(IF(INDEX(Metrics!$G$6:$G$23,MATCH(CY_Actual_Cumulative!$D7,Metrics!$D$6:$D$23,0))=Calc!$K$8,SUM(CY_Actual!$F7:K7),AVERAGE(CY_Actual!$F7:K7)),"")</f>
        <v>0.71749999999999992</v>
      </c>
      <c r="L7" s="199">
        <f>IFERROR(IF(INDEX(Metrics!$G$6:$G$23,MATCH(CY_Actual_Cumulative!$D7,Metrics!$D$6:$D$23,0))=Calc!$K$8,SUM(CY_Actual!$F7:L7),AVERAGE(CY_Actual!$F7:L7)),"")</f>
        <v>0.71749999999999992</v>
      </c>
      <c r="M7" s="199">
        <f>IFERROR(IF(INDEX(Metrics!$G$6:$G$23,MATCH(CY_Actual_Cumulative!$D7,Metrics!$D$6:$D$23,0))=Calc!$K$8,SUM(CY_Actual!$F7:M7),AVERAGE(CY_Actual!$F7:M7)),"")</f>
        <v>0.71749999999999992</v>
      </c>
      <c r="N7" s="199">
        <f>IFERROR(IF(INDEX(Metrics!$G$6:$G$23,MATCH(CY_Actual_Cumulative!$D7,Metrics!$D$6:$D$23,0))=Calc!$K$8,SUM(CY_Actual!$F7:N7),AVERAGE(CY_Actual!$F7:N7)),"")</f>
        <v>0.71749999999999992</v>
      </c>
      <c r="O7" s="199">
        <f>IFERROR(IF(INDEX(Metrics!$G$6:$G$23,MATCH(CY_Actual_Cumulative!$D7,Metrics!$D$6:$D$23,0))=Calc!$K$8,SUM(CY_Actual!$F7:O7),AVERAGE(CY_Actual!$F7:O7)),"")</f>
        <v>0.71749999999999992</v>
      </c>
      <c r="P7" s="199">
        <f>IFERROR(IF(INDEX(Metrics!$G$6:$G$23,MATCH(CY_Actual_Cumulative!$D7,Metrics!$D$6:$D$23,0))=Calc!$K$8,SUM(CY_Actual!$F7:P7),AVERAGE(CY_Actual!$F7:P7)),"")</f>
        <v>0.71749999999999992</v>
      </c>
      <c r="Q7" s="200">
        <f>IFERROR(IF(INDEX(Metrics!$G$6:$G$23,MATCH(CY_Actual_Cumulative!$D7,Metrics!$D$6:$D$23,0))=Calc!$K$8,SUM(CY_Actual!$F7:Q7),AVERAGE(CY_Actual!$F7:Q7)),"")</f>
        <v>0.71749999999999992</v>
      </c>
    </row>
    <row r="8" spans="1:17" x14ac:dyDescent="0.25">
      <c r="A8" s="3"/>
      <c r="B8" s="62">
        <f>IFERROR(IF(LEN(INDEX(Metrics!$B$6:$E$23,ROW($A8)-ROW($A$5),MATCH(B$5,Metrics!$B$5:$E$5,0)))=0,"",INDEX(Metrics!$B$6:$E$23,ROW($A8)-ROW($A$5),MATCH(B$5,Metrics!$B$5:$E$5,0))),"")</f>
        <v>103</v>
      </c>
      <c r="C8" s="160" t="str">
        <f>IFERROR(IF(LEN(INDEX(Metrics!$B$6:$E$23,ROW($A8)-ROW($A$5),MATCH(C$5,Metrics!$B$5:$E$5,0)))=0,"",INDEX(Metrics!$B$6:$E$23,ROW($A8)-ROW($A$5),MATCH(C$5,Metrics!$B$5:$E$5,0))),"")</f>
        <v>Customer Interaction</v>
      </c>
      <c r="D8" s="160" t="str">
        <f>IFERROR(IF(LEN(INDEX(Metrics!$B$6:$E$23,ROW($A8)-ROW($A$5),MATCH(D$5,Metrics!$B$5:$E$5,0)))=0,"",INDEX(Metrics!$B$6:$E$23,ROW($A8)-ROW($A$5),MATCH(D$5,Metrics!$B$5:$E$5,0))),"")</f>
        <v>Website Conversion Rate</v>
      </c>
      <c r="E8" s="42" t="str">
        <f>IFERROR(IF(LEN(INDEX(Metrics!$B$6:$E$23,ROW($A8)-ROW($A$5),MATCH(E$5,Metrics!$B$5:$E$5,0)))=0,"",INDEX(Metrics!$B$6:$E$23,ROW($A8)-ROW($A$5),MATCH(E$5,Metrics!$B$5:$E$5,0))),"")</f>
        <v>%</v>
      </c>
      <c r="F8" s="198">
        <f>IFERROR(IF(INDEX(Metrics!$G$6:$G$23,MATCH(CY_Actual_Cumulative!$D8,Metrics!$D$6:$D$23,0))=Calc!$K$8,SUM(CY_Actual!$F8:F8),AVERAGE(CY_Actual!$F8:F8)),"")</f>
        <v>0.42</v>
      </c>
      <c r="G8" s="198">
        <f>IFERROR(IF(INDEX(Metrics!$G$6:$G$23,MATCH(CY_Actual_Cumulative!$D8,Metrics!$D$6:$D$23,0))=Calc!$K$8,SUM(CY_Actual!$F8:G8),AVERAGE(CY_Actual!$F8:G8)),"")</f>
        <v>0.42749999999999999</v>
      </c>
      <c r="H8" s="198">
        <f>IFERROR(IF(INDEX(Metrics!$G$6:$G$23,MATCH(CY_Actual_Cumulative!$D8,Metrics!$D$6:$D$23,0))=Calc!$K$8,SUM(CY_Actual!$F8:H8),AVERAGE(CY_Actual!$F8:H8)),"")</f>
        <v>0.42599999999999999</v>
      </c>
      <c r="I8" s="198">
        <f>IFERROR(IF(INDEX(Metrics!$G$6:$G$23,MATCH(CY_Actual_Cumulative!$D8,Metrics!$D$6:$D$23,0))=Calc!$K$8,SUM(CY_Actual!$F8:I8),AVERAGE(CY_Actual!$F8:I8)),"")</f>
        <v>0.43049999999999999</v>
      </c>
      <c r="J8" s="198">
        <f>IFERROR(IF(INDEX(Metrics!$G$6:$G$23,MATCH(CY_Actual_Cumulative!$D8,Metrics!$D$6:$D$23,0))=Calc!$K$8,SUM(CY_Actual!$F8:J8),AVERAGE(CY_Actual!$F8:J8)),"")</f>
        <v>0.43559999999999999</v>
      </c>
      <c r="K8" s="198">
        <f>IFERROR(IF(INDEX(Metrics!$G$6:$G$23,MATCH(CY_Actual_Cumulative!$D8,Metrics!$D$6:$D$23,0))=Calc!$K$8,SUM(CY_Actual!$F8:K8),AVERAGE(CY_Actual!$F8:K8)),"")</f>
        <v>0.4418333333333333</v>
      </c>
      <c r="L8" s="199">
        <f>IFERROR(IF(INDEX(Metrics!$G$6:$G$23,MATCH(CY_Actual_Cumulative!$D8,Metrics!$D$6:$D$23,0))=Calc!$K$8,SUM(CY_Actual!$F8:L8),AVERAGE(CY_Actual!$F8:L8)),"")</f>
        <v>0.4418333333333333</v>
      </c>
      <c r="M8" s="199">
        <f>IFERROR(IF(INDEX(Metrics!$G$6:$G$23,MATCH(CY_Actual_Cumulative!$D8,Metrics!$D$6:$D$23,0))=Calc!$K$8,SUM(CY_Actual!$F8:M8),AVERAGE(CY_Actual!$F8:M8)),"")</f>
        <v>0.4418333333333333</v>
      </c>
      <c r="N8" s="199">
        <f>IFERROR(IF(INDEX(Metrics!$G$6:$G$23,MATCH(CY_Actual_Cumulative!$D8,Metrics!$D$6:$D$23,0))=Calc!$K$8,SUM(CY_Actual!$F8:N8),AVERAGE(CY_Actual!$F8:N8)),"")</f>
        <v>0.4418333333333333</v>
      </c>
      <c r="O8" s="199">
        <f>IFERROR(IF(INDEX(Metrics!$G$6:$G$23,MATCH(CY_Actual_Cumulative!$D8,Metrics!$D$6:$D$23,0))=Calc!$K$8,SUM(CY_Actual!$F8:O8),AVERAGE(CY_Actual!$F8:O8)),"")</f>
        <v>0.4418333333333333</v>
      </c>
      <c r="P8" s="199">
        <f>IFERROR(IF(INDEX(Metrics!$G$6:$G$23,MATCH(CY_Actual_Cumulative!$D8,Metrics!$D$6:$D$23,0))=Calc!$K$8,SUM(CY_Actual!$F8:P8),AVERAGE(CY_Actual!$F8:P8)),"")</f>
        <v>0.4418333333333333</v>
      </c>
      <c r="Q8" s="200">
        <f>IFERROR(IF(INDEX(Metrics!$G$6:$G$23,MATCH(CY_Actual_Cumulative!$D8,Metrics!$D$6:$D$23,0))=Calc!$K$8,SUM(CY_Actual!$F8:Q8),AVERAGE(CY_Actual!$F8:Q8)),"")</f>
        <v>0.4418333333333333</v>
      </c>
    </row>
    <row r="9" spans="1:17" x14ac:dyDescent="0.25">
      <c r="A9" s="3"/>
      <c r="B9" s="62">
        <f>IFERROR(IF(LEN(INDEX(Metrics!$B$6:$E$23,ROW($A9)-ROW($A$5),MATCH(B$5,Metrics!$B$5:$E$5,0)))=0,"",INDEX(Metrics!$B$6:$E$23,ROW($A9)-ROW($A$5),MATCH(B$5,Metrics!$B$5:$E$5,0))),"")</f>
        <v>104</v>
      </c>
      <c r="C9" s="160" t="str">
        <f>IFERROR(IF(LEN(INDEX(Metrics!$B$6:$E$23,ROW($A9)-ROW($A$5),MATCH(C$5,Metrics!$B$5:$E$5,0)))=0,"",INDEX(Metrics!$B$6:$E$23,ROW($A9)-ROW($A$5),MATCH(C$5,Metrics!$B$5:$E$5,0))),"")</f>
        <v>Customer Interaction</v>
      </c>
      <c r="D9" s="160" t="str">
        <f>IFERROR(IF(LEN(INDEX(Metrics!$B$6:$E$23,ROW($A9)-ROW($A$5),MATCH(D$5,Metrics!$B$5:$E$5,0)))=0,"",INDEX(Metrics!$B$6:$E$23,ROW($A9)-ROW($A$5),MATCH(D$5,Metrics!$B$5:$E$5,0))),"")</f>
        <v>Number of Sales Call</v>
      </c>
      <c r="E9" s="42" t="str">
        <f>IFERROR(IF(LEN(INDEX(Metrics!$B$6:$E$23,ROW($A9)-ROW($A$5),MATCH(E$5,Metrics!$B$5:$E$5,0)))=0,"",INDEX(Metrics!$B$6:$E$23,ROW($A9)-ROW($A$5),MATCH(E$5,Metrics!$B$5:$E$5,0))),"")</f>
        <v>#</v>
      </c>
      <c r="F9" s="194">
        <f>IFERROR(IF(INDEX(Metrics!$G$6:$G$23,MATCH(CY_Actual_Cumulative!$D9,Metrics!$D$6:$D$23,0))=Calc!$K$8,SUM(CY_Actual!$F9:F9),AVERAGE(CY_Actual!$F9:F9)),"")</f>
        <v>1550</v>
      </c>
      <c r="G9" s="194">
        <f>IFERROR(IF(INDEX(Metrics!$G$6:$G$23,MATCH(CY_Actual_Cumulative!$D9,Metrics!$D$6:$D$23,0))=Calc!$K$8,SUM(CY_Actual!$F9:G9),AVERAGE(CY_Actual!$F9:G9)),"")</f>
        <v>2900</v>
      </c>
      <c r="H9" s="194">
        <f>IFERROR(IF(INDEX(Metrics!$G$6:$G$23,MATCH(CY_Actual_Cumulative!$D9,Metrics!$D$6:$D$23,0))=Calc!$K$8,SUM(CY_Actual!$F9:H9),AVERAGE(CY_Actual!$F9:H9)),"")</f>
        <v>4240</v>
      </c>
      <c r="I9" s="194">
        <f>IFERROR(IF(INDEX(Metrics!$G$6:$G$23,MATCH(CY_Actual_Cumulative!$D9,Metrics!$D$6:$D$23,0))=Calc!$K$8,SUM(CY_Actual!$F9:I9),AVERAGE(CY_Actual!$F9:I9)),"")</f>
        <v>5810</v>
      </c>
      <c r="J9" s="194">
        <f>IFERROR(IF(INDEX(Metrics!$G$6:$G$23,MATCH(CY_Actual_Cumulative!$D9,Metrics!$D$6:$D$23,0))=Calc!$K$8,SUM(CY_Actual!$F9:J9),AVERAGE(CY_Actual!$F9:J9)),"")</f>
        <v>7266</v>
      </c>
      <c r="K9" s="194">
        <f>IFERROR(IF(INDEX(Metrics!$G$6:$G$23,MATCH(CY_Actual_Cumulative!$D9,Metrics!$D$6:$D$23,0))=Calc!$K$8,SUM(CY_Actual!$F9:K9),AVERAGE(CY_Actual!$F9:K9)),"")</f>
        <v>8678</v>
      </c>
      <c r="L9" s="194">
        <f>IFERROR(IF(INDEX(Metrics!$G$6:$G$23,MATCH(CY_Actual_Cumulative!$D9,Metrics!$D$6:$D$23,0))=Calc!$K$8,SUM(CY_Actual!$F9:L9),AVERAGE(CY_Actual!$F9:L9)),"")</f>
        <v>8678</v>
      </c>
      <c r="M9" s="194">
        <f>IFERROR(IF(INDEX(Metrics!$G$6:$G$23,MATCH(CY_Actual_Cumulative!$D9,Metrics!$D$6:$D$23,0))=Calc!$K$8,SUM(CY_Actual!$F9:M9),AVERAGE(CY_Actual!$F9:M9)),"")</f>
        <v>8678</v>
      </c>
      <c r="N9" s="194">
        <f>IFERROR(IF(INDEX(Metrics!$G$6:$G$23,MATCH(CY_Actual_Cumulative!$D9,Metrics!$D$6:$D$23,0))=Calc!$K$8,SUM(CY_Actual!$F9:N9),AVERAGE(CY_Actual!$F9:N9)),"")</f>
        <v>8678</v>
      </c>
      <c r="O9" s="194">
        <f>IFERROR(IF(INDEX(Metrics!$G$6:$G$23,MATCH(CY_Actual_Cumulative!$D9,Metrics!$D$6:$D$23,0))=Calc!$K$8,SUM(CY_Actual!$F9:O9),AVERAGE(CY_Actual!$F9:O9)),"")</f>
        <v>8678</v>
      </c>
      <c r="P9" s="194">
        <f>IFERROR(IF(INDEX(Metrics!$G$6:$G$23,MATCH(CY_Actual_Cumulative!$D9,Metrics!$D$6:$D$23,0))=Calc!$K$8,SUM(CY_Actual!$F9:P9),AVERAGE(CY_Actual!$F9:P9)),"")</f>
        <v>8678</v>
      </c>
      <c r="Q9" s="195">
        <f>IFERROR(IF(INDEX(Metrics!$G$6:$G$23,MATCH(CY_Actual_Cumulative!$D9,Metrics!$D$6:$D$23,0))=Calc!$K$8,SUM(CY_Actual!$F9:Q9),AVERAGE(CY_Actual!$F9:Q9)),"")</f>
        <v>8678</v>
      </c>
    </row>
    <row r="10" spans="1:17" x14ac:dyDescent="0.25">
      <c r="A10" s="3"/>
      <c r="B10" s="62">
        <f>IFERROR(IF(LEN(INDEX(Metrics!$B$6:$E$23,ROW($A10)-ROW($A$5),MATCH(B$5,Metrics!$B$5:$E$5,0)))=0,"",INDEX(Metrics!$B$6:$E$23,ROW($A10)-ROW($A$5),MATCH(B$5,Metrics!$B$5:$E$5,0))),"")</f>
        <v>105</v>
      </c>
      <c r="C10" s="160" t="str">
        <f>IFERROR(IF(LEN(INDEX(Metrics!$B$6:$E$23,ROW($A10)-ROW($A$5),MATCH(C$5,Metrics!$B$5:$E$5,0)))=0,"",INDEX(Metrics!$B$6:$E$23,ROW($A10)-ROW($A$5),MATCH(C$5,Metrics!$B$5:$E$5,0))),"")</f>
        <v>Customer Interaction</v>
      </c>
      <c r="D10" s="160" t="str">
        <f>IFERROR(IF(LEN(INDEX(Metrics!$B$6:$E$23,ROW($A10)-ROW($A$5),MATCH(D$5,Metrics!$B$5:$E$5,0)))=0,"",INDEX(Metrics!$B$6:$E$23,ROW($A10)-ROW($A$5),MATCH(D$5,Metrics!$B$5:$E$5,0))),"")</f>
        <v>Number of SMS</v>
      </c>
      <c r="E10" s="42" t="str">
        <f>IFERROR(IF(LEN(INDEX(Metrics!$B$6:$E$23,ROW($A10)-ROW($A$5),MATCH(E$5,Metrics!$B$5:$E$5,0)))=0,"",INDEX(Metrics!$B$6:$E$23,ROW($A10)-ROW($A$5),MATCH(E$5,Metrics!$B$5:$E$5,0))),"")</f>
        <v>#</v>
      </c>
      <c r="F10" s="194">
        <f>IFERROR(IF(INDEX(Metrics!$G$6:$G$23,MATCH(CY_Actual_Cumulative!$D10,Metrics!$D$6:$D$23,0))=Calc!$K$8,SUM(CY_Actual!$F10:F10),AVERAGE(CY_Actual!$F10:F10)),"")</f>
        <v>22379</v>
      </c>
      <c r="G10" s="194">
        <f>IFERROR(IF(INDEX(Metrics!$G$6:$G$23,MATCH(CY_Actual_Cumulative!$D10,Metrics!$D$6:$D$23,0))=Calc!$K$8,SUM(CY_Actual!$F10:G10),AVERAGE(CY_Actual!$F10:G10)),"")</f>
        <v>46679</v>
      </c>
      <c r="H10" s="194">
        <f>IFERROR(IF(INDEX(Metrics!$G$6:$G$23,MATCH(CY_Actual_Cumulative!$D10,Metrics!$D$6:$D$23,0))=Calc!$K$8,SUM(CY_Actual!$F10:H10),AVERAGE(CY_Actual!$F10:H10)),"")</f>
        <v>69249</v>
      </c>
      <c r="I10" s="194">
        <f>IFERROR(IF(INDEX(Metrics!$G$6:$G$23,MATCH(CY_Actual_Cumulative!$D10,Metrics!$D$6:$D$23,0))=Calc!$K$8,SUM(CY_Actual!$F10:I10),AVERAGE(CY_Actual!$F10:I10)),"")</f>
        <v>98159</v>
      </c>
      <c r="J10" s="194">
        <f>IFERROR(IF(INDEX(Metrics!$G$6:$G$23,MATCH(CY_Actual_Cumulative!$D10,Metrics!$D$6:$D$23,0))=Calc!$K$8,SUM(CY_Actual!$F10:J10),AVERAGE(CY_Actual!$F10:J10)),"")</f>
        <v>123369</v>
      </c>
      <c r="K10" s="194">
        <f>IFERROR(IF(INDEX(Metrics!$G$6:$G$23,MATCH(CY_Actual_Cumulative!$D10,Metrics!$D$6:$D$23,0))=Calc!$K$8,SUM(CY_Actual!$F10:K10),AVERAGE(CY_Actual!$F10:K10)),"")</f>
        <v>149495</v>
      </c>
      <c r="L10" s="196">
        <f>IFERROR(IF(INDEX(Metrics!$G$6:$G$23,MATCH(CY_Actual_Cumulative!$D10,Metrics!$D$6:$D$23,0))=Calc!$K$8,SUM(CY_Actual!$F10:L10),AVERAGE(CY_Actual!$F10:L10)),"")</f>
        <v>149495</v>
      </c>
      <c r="M10" s="196">
        <f>IFERROR(IF(INDEX(Metrics!$G$6:$G$23,MATCH(CY_Actual_Cumulative!$D10,Metrics!$D$6:$D$23,0))=Calc!$K$8,SUM(CY_Actual!$F10:M10),AVERAGE(CY_Actual!$F10:M10)),"")</f>
        <v>149495</v>
      </c>
      <c r="N10" s="196">
        <f>IFERROR(IF(INDEX(Metrics!$G$6:$G$23,MATCH(CY_Actual_Cumulative!$D10,Metrics!$D$6:$D$23,0))=Calc!$K$8,SUM(CY_Actual!$F10:N10),AVERAGE(CY_Actual!$F10:N10)),"")</f>
        <v>149495</v>
      </c>
      <c r="O10" s="196">
        <f>IFERROR(IF(INDEX(Metrics!$G$6:$G$23,MATCH(CY_Actual_Cumulative!$D10,Metrics!$D$6:$D$23,0))=Calc!$K$8,SUM(CY_Actual!$F10:O10),AVERAGE(CY_Actual!$F10:O10)),"")</f>
        <v>149495</v>
      </c>
      <c r="P10" s="196">
        <f>IFERROR(IF(INDEX(Metrics!$G$6:$G$23,MATCH(CY_Actual_Cumulative!$D10,Metrics!$D$6:$D$23,0))=Calc!$K$8,SUM(CY_Actual!$F10:P10),AVERAGE(CY_Actual!$F10:P10)),"")</f>
        <v>149495</v>
      </c>
      <c r="Q10" s="197">
        <f>IFERROR(IF(INDEX(Metrics!$G$6:$G$23,MATCH(CY_Actual_Cumulative!$D10,Metrics!$D$6:$D$23,0))=Calc!$K$8,SUM(CY_Actual!$F10:Q10),AVERAGE(CY_Actual!$F10:Q10)),"")</f>
        <v>149495</v>
      </c>
    </row>
    <row r="11" spans="1:17" x14ac:dyDescent="0.25">
      <c r="A11" s="3"/>
      <c r="B11" s="62">
        <f>IFERROR(IF(LEN(INDEX(Metrics!$B$6:$E$23,ROW($A11)-ROW($A$5),MATCH(B$5,Metrics!$B$5:$E$5,0)))=0,"",INDEX(Metrics!$B$6:$E$23,ROW($A11)-ROW($A$5),MATCH(B$5,Metrics!$B$5:$E$5,0))),"")</f>
        <v>106</v>
      </c>
      <c r="C11" s="160" t="str">
        <f>IFERROR(IF(LEN(INDEX(Metrics!$B$6:$E$23,ROW($A11)-ROW($A$5),MATCH(C$5,Metrics!$B$5:$E$5,0)))=0,"",INDEX(Metrics!$B$6:$E$23,ROW($A11)-ROW($A$5),MATCH(C$5,Metrics!$B$5:$E$5,0))),"")</f>
        <v>Customer Interaction</v>
      </c>
      <c r="D11" s="160" t="str">
        <f>IFERROR(IF(LEN(INDEX(Metrics!$B$6:$E$23,ROW($A11)-ROW($A$5),MATCH(D$5,Metrics!$B$5:$E$5,0)))=0,"",INDEX(Metrics!$B$6:$E$23,ROW($A11)-ROW($A$5),MATCH(D$5,Metrics!$B$5:$E$5,0))),"")</f>
        <v>Average Interaction Cost</v>
      </c>
      <c r="E11" s="42" t="str">
        <f>IFERROR(IF(LEN(INDEX(Metrics!$B$6:$E$23,ROW($A11)-ROW($A$5),MATCH(E$5,Metrics!$B$5:$E$5,0)))=0,"",INDEX(Metrics!$B$6:$E$23,ROW($A11)-ROW($A$5),MATCH(E$5,Metrics!$B$5:$E$5,0))),"")</f>
        <v>USD</v>
      </c>
      <c r="F11" s="188">
        <f>IFERROR(IF(INDEX(Metrics!$G$6:$G$23,MATCH(CY_Actual_Cumulative!$D11,Metrics!$D$6:$D$23,0))=Calc!$K$8,SUM(CY_Actual!$F11:F11),AVERAGE(CY_Actual!$F11:F11)),"")</f>
        <v>0.44700000000000001</v>
      </c>
      <c r="G11" s="188">
        <f>IFERROR(IF(INDEX(Metrics!$G$6:$G$23,MATCH(CY_Actual_Cumulative!$D11,Metrics!$D$6:$D$23,0))=Calc!$K$8,SUM(CY_Actual!$F11:G11),AVERAGE(CY_Actual!$F11:G11)),"")</f>
        <v>0.42349999999999999</v>
      </c>
      <c r="H11" s="188">
        <f>IFERROR(IF(INDEX(Metrics!$G$6:$G$23,MATCH(CY_Actual_Cumulative!$D11,Metrics!$D$6:$D$23,0))=Calc!$K$8,SUM(CY_Actual!$F11:H11),AVERAGE(CY_Actual!$F11:H11)),"")</f>
        <v>0.40566666666666668</v>
      </c>
      <c r="I11" s="188">
        <f>IFERROR(IF(INDEX(Metrics!$G$6:$G$23,MATCH(CY_Actual_Cumulative!$D11,Metrics!$D$6:$D$23,0))=Calc!$K$8,SUM(CY_Actual!$F11:I11),AVERAGE(CY_Actual!$F11:I11)),"")</f>
        <v>0.41675000000000001</v>
      </c>
      <c r="J11" s="188">
        <f>IFERROR(IF(INDEX(Metrics!$G$6:$G$23,MATCH(CY_Actual_Cumulative!$D11,Metrics!$D$6:$D$23,0))=Calc!$K$8,SUM(CY_Actual!$F11:J11),AVERAGE(CY_Actual!$F11:J11)),"")</f>
        <v>0.44540000000000007</v>
      </c>
      <c r="K11" s="188">
        <f>IFERROR(IF(INDEX(Metrics!$G$6:$G$23,MATCH(CY_Actual_Cumulative!$D11,Metrics!$D$6:$D$23,0))=Calc!$K$8,SUM(CY_Actual!$F11:K11),AVERAGE(CY_Actual!$F11:K11)),"")</f>
        <v>0.44616666666666677</v>
      </c>
      <c r="L11" s="189">
        <f>IFERROR(IF(INDEX(Metrics!$G$6:$G$23,MATCH(CY_Actual_Cumulative!$D11,Metrics!$D$6:$D$23,0))=Calc!$K$8,SUM(CY_Actual!$F11:L11),AVERAGE(CY_Actual!$F11:L11)),"")</f>
        <v>0.44616666666666677</v>
      </c>
      <c r="M11" s="189">
        <f>IFERROR(IF(INDEX(Metrics!$G$6:$G$23,MATCH(CY_Actual_Cumulative!$D11,Metrics!$D$6:$D$23,0))=Calc!$K$8,SUM(CY_Actual!$F11:M11),AVERAGE(CY_Actual!$F11:M11)),"")</f>
        <v>0.44616666666666677</v>
      </c>
      <c r="N11" s="189">
        <f>IFERROR(IF(INDEX(Metrics!$G$6:$G$23,MATCH(CY_Actual_Cumulative!$D11,Metrics!$D$6:$D$23,0))=Calc!$K$8,SUM(CY_Actual!$F11:N11),AVERAGE(CY_Actual!$F11:N11)),"")</f>
        <v>0.44616666666666677</v>
      </c>
      <c r="O11" s="189">
        <f>IFERROR(IF(INDEX(Metrics!$G$6:$G$23,MATCH(CY_Actual_Cumulative!$D11,Metrics!$D$6:$D$23,0))=Calc!$K$8,SUM(CY_Actual!$F11:O11),AVERAGE(CY_Actual!$F11:O11)),"")</f>
        <v>0.44616666666666677</v>
      </c>
      <c r="P11" s="189">
        <f>IFERROR(IF(INDEX(Metrics!$G$6:$G$23,MATCH(CY_Actual_Cumulative!$D11,Metrics!$D$6:$D$23,0))=Calc!$K$8,SUM(CY_Actual!$F11:P11),AVERAGE(CY_Actual!$F11:P11)),"")</f>
        <v>0.44616666666666677</v>
      </c>
      <c r="Q11" s="190">
        <f>IFERROR(IF(INDEX(Metrics!$G$6:$G$23,MATCH(CY_Actual_Cumulative!$D11,Metrics!$D$6:$D$23,0))=Calc!$K$8,SUM(CY_Actual!$F11:Q11),AVERAGE(CY_Actual!$F11:Q11)),"")</f>
        <v>0.44616666666666677</v>
      </c>
    </row>
    <row r="12" spans="1:17" x14ac:dyDescent="0.25">
      <c r="A12" s="3"/>
      <c r="B12" s="62">
        <f>IFERROR(IF(LEN(INDEX(Metrics!$B$6:$E$23,ROW($A12)-ROW($A$5),MATCH(B$5,Metrics!$B$5:$E$5,0)))=0,"",INDEX(Metrics!$B$6:$E$23,ROW($A12)-ROW($A$5),MATCH(B$5,Metrics!$B$5:$E$5,0))),"")</f>
        <v>107</v>
      </c>
      <c r="C12" s="160" t="str">
        <f>IFERROR(IF(LEN(INDEX(Metrics!$B$6:$E$23,ROW($A12)-ROW($A$5),MATCH(C$5,Metrics!$B$5:$E$5,0)))=0,"",INDEX(Metrics!$B$6:$E$23,ROW($A12)-ROW($A$5),MATCH(C$5,Metrics!$B$5:$E$5,0))),"")</f>
        <v>Customer Interaction</v>
      </c>
      <c r="D12" s="160" t="str">
        <f>IFERROR(IF(LEN(INDEX(Metrics!$B$6:$E$23,ROW($A12)-ROW($A$5),MATCH(D$5,Metrics!$B$5:$E$5,0)))=0,"",INDEX(Metrics!$B$6:$E$23,ROW($A12)-ROW($A$5),MATCH(D$5,Metrics!$B$5:$E$5,0))),"")</f>
        <v>Self Service Rate</v>
      </c>
      <c r="E12" s="42" t="str">
        <f>IFERROR(IF(LEN(INDEX(Metrics!$B$6:$E$23,ROW($A12)-ROW($A$5),MATCH(E$5,Metrics!$B$5:$E$5,0)))=0,"",INDEX(Metrics!$B$6:$E$23,ROW($A12)-ROW($A$5),MATCH(E$5,Metrics!$B$5:$E$5,0))),"")</f>
        <v>%</v>
      </c>
      <c r="F12" s="198">
        <f>IFERROR(IF(INDEX(Metrics!$G$6:$G$23,MATCH(CY_Actual_Cumulative!$D12,Metrics!$D$6:$D$23,0))=Calc!$K$8,SUM(CY_Actual!$F12:F12),AVERAGE(CY_Actual!$F12:F12)),"")</f>
        <v>0.16</v>
      </c>
      <c r="G12" s="198">
        <f>IFERROR(IF(INDEX(Metrics!$G$6:$G$23,MATCH(CY_Actual_Cumulative!$D12,Metrics!$D$6:$D$23,0))=Calc!$K$8,SUM(CY_Actual!$F12:G12),AVERAGE(CY_Actual!$F12:G12)),"")</f>
        <v>0.18</v>
      </c>
      <c r="H12" s="198">
        <f>IFERROR(IF(INDEX(Metrics!$G$6:$G$23,MATCH(CY_Actual_Cumulative!$D12,Metrics!$D$6:$D$23,0))=Calc!$K$8,SUM(CY_Actual!$F12:H12),AVERAGE(CY_Actual!$F12:H12)),"")</f>
        <v>0.17566666666666667</v>
      </c>
      <c r="I12" s="198">
        <f>IFERROR(IF(INDEX(Metrics!$G$6:$G$23,MATCH(CY_Actual_Cumulative!$D12,Metrics!$D$6:$D$23,0))=Calc!$K$8,SUM(CY_Actual!$F12:I12),AVERAGE(CY_Actual!$F12:I12)),"")</f>
        <v>0.17699999999999999</v>
      </c>
      <c r="J12" s="198">
        <f>IFERROR(IF(INDEX(Metrics!$G$6:$G$23,MATCH(CY_Actual_Cumulative!$D12,Metrics!$D$6:$D$23,0))=Calc!$K$8,SUM(CY_Actual!$F12:J12),AVERAGE(CY_Actual!$F12:J12)),"")</f>
        <v>0.17639999999999997</v>
      </c>
      <c r="K12" s="198">
        <f>IFERROR(IF(INDEX(Metrics!$G$6:$G$23,MATCH(CY_Actual_Cumulative!$D12,Metrics!$D$6:$D$23,0))=Calc!$K$8,SUM(CY_Actual!$F12:K12),AVERAGE(CY_Actual!$F12:K12)),"")</f>
        <v>0.17766666666666664</v>
      </c>
      <c r="L12" s="198">
        <f>IFERROR(IF(INDEX(Metrics!$G$6:$G$23,MATCH(CY_Actual_Cumulative!$D12,Metrics!$D$6:$D$23,0))=Calc!$K$8,SUM(CY_Actual!$F12:L12),AVERAGE(CY_Actual!$F12:L12)),"")</f>
        <v>0.17766666666666664</v>
      </c>
      <c r="M12" s="198">
        <f>IFERROR(IF(INDEX(Metrics!$G$6:$G$23,MATCH(CY_Actual_Cumulative!$D12,Metrics!$D$6:$D$23,0))=Calc!$K$8,SUM(CY_Actual!$F12:M12),AVERAGE(CY_Actual!$F12:M12)),"")</f>
        <v>0.17766666666666664</v>
      </c>
      <c r="N12" s="198">
        <f>IFERROR(IF(INDEX(Metrics!$G$6:$G$23,MATCH(CY_Actual_Cumulative!$D12,Metrics!$D$6:$D$23,0))=Calc!$K$8,SUM(CY_Actual!$F12:N12),AVERAGE(CY_Actual!$F12:N12)),"")</f>
        <v>0.17766666666666664</v>
      </c>
      <c r="O12" s="198">
        <f>IFERROR(IF(INDEX(Metrics!$G$6:$G$23,MATCH(CY_Actual_Cumulative!$D12,Metrics!$D$6:$D$23,0))=Calc!$K$8,SUM(CY_Actual!$F12:O12),AVERAGE(CY_Actual!$F12:O12)),"")</f>
        <v>0.17766666666666664</v>
      </c>
      <c r="P12" s="198">
        <f>IFERROR(IF(INDEX(Metrics!$G$6:$G$23,MATCH(CY_Actual_Cumulative!$D12,Metrics!$D$6:$D$23,0))=Calc!$K$8,SUM(CY_Actual!$F12:P12),AVERAGE(CY_Actual!$F12:P12)),"")</f>
        <v>0.17766666666666664</v>
      </c>
      <c r="Q12" s="201">
        <f>IFERROR(IF(INDEX(Metrics!$G$6:$G$23,MATCH(CY_Actual_Cumulative!$D12,Metrics!$D$6:$D$23,0))=Calc!$K$8,SUM(CY_Actual!$F12:Q12),AVERAGE(CY_Actual!$F12:Q12)),"")</f>
        <v>0.17766666666666664</v>
      </c>
    </row>
    <row r="13" spans="1:17" x14ac:dyDescent="0.25">
      <c r="A13" s="3"/>
      <c r="B13" s="62">
        <f>IFERROR(IF(LEN(INDEX(Metrics!$B$6:$E$23,ROW($A13)-ROW($A$5),MATCH(B$5,Metrics!$B$5:$E$5,0)))=0,"",INDEX(Metrics!$B$6:$E$23,ROW($A13)-ROW($A$5),MATCH(B$5,Metrics!$B$5:$E$5,0))),"")</f>
        <v>108</v>
      </c>
      <c r="C13" s="160" t="str">
        <f>IFERROR(IF(LEN(INDEX(Metrics!$B$6:$E$23,ROW($A13)-ROW($A$5),MATCH(C$5,Metrics!$B$5:$E$5,0)))=0,"",INDEX(Metrics!$B$6:$E$23,ROW($A13)-ROW($A$5),MATCH(C$5,Metrics!$B$5:$E$5,0))),"")</f>
        <v>Customer Interaction</v>
      </c>
      <c r="D13" s="160" t="str">
        <f>IFERROR(IF(LEN(INDEX(Metrics!$B$6:$E$23,ROW($A13)-ROW($A$5),MATCH(D$5,Metrics!$B$5:$E$5,0)))=0,"",INDEX(Metrics!$B$6:$E$23,ROW($A13)-ROW($A$5),MATCH(D$5,Metrics!$B$5:$E$5,0))),"")</f>
        <v/>
      </c>
      <c r="E13" s="42" t="str">
        <f>IFERROR(IF(LEN(INDEX(Metrics!$B$6:$E$23,ROW($A13)-ROW($A$5),MATCH(E$5,Metrics!$B$5:$E$5,0)))=0,"",INDEX(Metrics!$B$6:$E$23,ROW($A13)-ROW($A$5),MATCH(E$5,Metrics!$B$5:$E$5,0))),"")</f>
        <v/>
      </c>
      <c r="F13" s="45" t="str">
        <f>IFERROR(IF(INDEX(Metrics!$G$6:$G$23,MATCH(CY_Actual_Cumulative!$D13,Metrics!$D$6:$D$23,0))=Calc!$K$8,SUM(CY_Actual!$F13:F13),AVERAGE(CY_Actual!$F13:F13)),"")</f>
        <v/>
      </c>
      <c r="G13" s="45" t="str">
        <f>IFERROR(IF(INDEX(Metrics!$G$6:$G$23,MATCH(CY_Actual_Cumulative!$D13,Metrics!$D$6:$D$23,0))=Calc!$K$8,SUM(CY_Actual!$F13:G13),AVERAGE(CY_Actual!$F13:G13)),"")</f>
        <v/>
      </c>
      <c r="H13" s="45" t="str">
        <f>IFERROR(IF(INDEX(Metrics!$G$6:$G$23,MATCH(CY_Actual_Cumulative!$D13,Metrics!$D$6:$D$23,0))=Calc!$K$8,SUM(CY_Actual!$F13:H13),AVERAGE(CY_Actual!$F13:H13)),"")</f>
        <v/>
      </c>
      <c r="I13" s="45" t="str">
        <f>IFERROR(IF(INDEX(Metrics!$G$6:$G$23,MATCH(CY_Actual_Cumulative!$D13,Metrics!$D$6:$D$23,0))=Calc!$K$8,SUM(CY_Actual!$F13:I13),AVERAGE(CY_Actual!$F13:I13)),"")</f>
        <v/>
      </c>
      <c r="J13" s="45" t="str">
        <f>IFERROR(IF(INDEX(Metrics!$G$6:$G$23,MATCH(CY_Actual_Cumulative!$D13,Metrics!$D$6:$D$23,0))=Calc!$K$8,SUM(CY_Actual!$F13:J13),AVERAGE(CY_Actual!$F13:J13)),"")</f>
        <v/>
      </c>
      <c r="K13" s="45" t="str">
        <f>IFERROR(IF(INDEX(Metrics!$G$6:$G$23,MATCH(CY_Actual_Cumulative!$D13,Metrics!$D$6:$D$23,0))=Calc!$K$8,SUM(CY_Actual!$F13:K13),AVERAGE(CY_Actual!$F13:K13)),"")</f>
        <v/>
      </c>
      <c r="L13" s="45" t="str">
        <f>IFERROR(IF(INDEX(Metrics!$G$6:$G$23,MATCH(CY_Actual_Cumulative!$D13,Metrics!$D$6:$D$23,0))=Calc!$K$8,SUM(CY_Actual!$F13:L13),AVERAGE(CY_Actual!$F13:L13)),"")</f>
        <v/>
      </c>
      <c r="M13" s="45" t="str">
        <f>IFERROR(IF(INDEX(Metrics!$G$6:$G$23,MATCH(CY_Actual_Cumulative!$D13,Metrics!$D$6:$D$23,0))=Calc!$K$8,SUM(CY_Actual!$F13:M13),AVERAGE(CY_Actual!$F13:M13)),"")</f>
        <v/>
      </c>
      <c r="N13" s="45" t="str">
        <f>IFERROR(IF(INDEX(Metrics!$G$6:$G$23,MATCH(CY_Actual_Cumulative!$D13,Metrics!$D$6:$D$23,0))=Calc!$K$8,SUM(CY_Actual!$F13:N13),AVERAGE(CY_Actual!$F13:N13)),"")</f>
        <v/>
      </c>
      <c r="O13" s="45" t="str">
        <f>IFERROR(IF(INDEX(Metrics!$G$6:$G$23,MATCH(CY_Actual_Cumulative!$D13,Metrics!$D$6:$D$23,0))=Calc!$K$8,SUM(CY_Actual!$F13:O13),AVERAGE(CY_Actual!$F13:O13)),"")</f>
        <v/>
      </c>
      <c r="P13" s="45" t="str">
        <f>IFERROR(IF(INDEX(Metrics!$G$6:$G$23,MATCH(CY_Actual_Cumulative!$D13,Metrics!$D$6:$D$23,0))=Calc!$K$8,SUM(CY_Actual!$F13:P13),AVERAGE(CY_Actual!$F13:P13)),"")</f>
        <v/>
      </c>
      <c r="Q13" s="69" t="str">
        <f>IFERROR(IF(INDEX(Metrics!$G$6:$G$23,MATCH(CY_Actual_Cumulative!$D13,Metrics!$D$6:$D$23,0))=Calc!$K$8,SUM(CY_Actual!$F13:Q13),AVERAGE(CY_Actual!$F13:Q13)),"")</f>
        <v/>
      </c>
    </row>
    <row r="14" spans="1:17" x14ac:dyDescent="0.25">
      <c r="A14" s="3"/>
      <c r="B14" s="62">
        <f>IFERROR(IF(LEN(INDEX(Metrics!$B$6:$E$23,ROW($A14)-ROW($A$5),MATCH(B$5,Metrics!$B$5:$E$5,0)))=0,"",INDEX(Metrics!$B$6:$E$23,ROW($A14)-ROW($A$5),MATCH(B$5,Metrics!$B$5:$E$5,0))),"")</f>
        <v>109</v>
      </c>
      <c r="C14" s="160" t="str">
        <f>IFERROR(IF(LEN(INDEX(Metrics!$B$6:$E$23,ROW($A14)-ROW($A$5),MATCH(C$5,Metrics!$B$5:$E$5,0)))=0,"",INDEX(Metrics!$B$6:$E$23,ROW($A14)-ROW($A$5),MATCH(C$5,Metrics!$B$5:$E$5,0))),"")</f>
        <v>Customer Interaction</v>
      </c>
      <c r="D14" s="160" t="str">
        <f>IFERROR(IF(LEN(INDEX(Metrics!$B$6:$E$23,ROW($A14)-ROW($A$5),MATCH(D$5,Metrics!$B$5:$E$5,0)))=0,"",INDEX(Metrics!$B$6:$E$23,ROW($A14)-ROW($A$5),MATCH(D$5,Metrics!$B$5:$E$5,0))),"")</f>
        <v/>
      </c>
      <c r="E14" s="42" t="str">
        <f>IFERROR(IF(LEN(INDEX(Metrics!$B$6:$E$23,ROW($A14)-ROW($A$5),MATCH(E$5,Metrics!$B$5:$E$5,0)))=0,"",INDEX(Metrics!$B$6:$E$23,ROW($A14)-ROW($A$5),MATCH(E$5,Metrics!$B$5:$E$5,0))),"")</f>
        <v/>
      </c>
      <c r="F14" s="45" t="str">
        <f>IFERROR(IF(INDEX(Metrics!$G$6:$G$23,MATCH(CY_Actual_Cumulative!$D14,Metrics!$D$6:$D$23,0))=Calc!$K$8,SUM(CY_Actual!$F14:F14),AVERAGE(CY_Actual!$F14:F14)),"")</f>
        <v/>
      </c>
      <c r="G14" s="45" t="str">
        <f>IFERROR(IF(INDEX(Metrics!$G$6:$G$23,MATCH(CY_Actual_Cumulative!$D14,Metrics!$D$6:$D$23,0))=Calc!$K$8,SUM(CY_Actual!$F14:G14),AVERAGE(CY_Actual!$F14:G14)),"")</f>
        <v/>
      </c>
      <c r="H14" s="45" t="str">
        <f>IFERROR(IF(INDEX(Metrics!$G$6:$G$23,MATCH(CY_Actual_Cumulative!$D14,Metrics!$D$6:$D$23,0))=Calc!$K$8,SUM(CY_Actual!$F14:H14),AVERAGE(CY_Actual!$F14:H14)),"")</f>
        <v/>
      </c>
      <c r="I14" s="45" t="str">
        <f>IFERROR(IF(INDEX(Metrics!$G$6:$G$23,MATCH(CY_Actual_Cumulative!$D14,Metrics!$D$6:$D$23,0))=Calc!$K$8,SUM(CY_Actual!$F14:I14),AVERAGE(CY_Actual!$F14:I14)),"")</f>
        <v/>
      </c>
      <c r="J14" s="45" t="str">
        <f>IFERROR(IF(INDEX(Metrics!$G$6:$G$23,MATCH(CY_Actual_Cumulative!$D14,Metrics!$D$6:$D$23,0))=Calc!$K$8,SUM(CY_Actual!$F14:J14),AVERAGE(CY_Actual!$F14:J14)),"")</f>
        <v/>
      </c>
      <c r="K14" s="45" t="str">
        <f>IFERROR(IF(INDEX(Metrics!$G$6:$G$23,MATCH(CY_Actual_Cumulative!$D14,Metrics!$D$6:$D$23,0))=Calc!$K$8,SUM(CY_Actual!$F14:K14),AVERAGE(CY_Actual!$F14:K14)),"")</f>
        <v/>
      </c>
      <c r="L14" s="45" t="str">
        <f>IFERROR(IF(INDEX(Metrics!$G$6:$G$23,MATCH(CY_Actual_Cumulative!$D14,Metrics!$D$6:$D$23,0))=Calc!$K$8,SUM(CY_Actual!$F14:L14),AVERAGE(CY_Actual!$F14:L14)),"")</f>
        <v/>
      </c>
      <c r="M14" s="45" t="str">
        <f>IFERROR(IF(INDEX(Metrics!$G$6:$G$23,MATCH(CY_Actual_Cumulative!$D14,Metrics!$D$6:$D$23,0))=Calc!$K$8,SUM(CY_Actual!$F14:M14),AVERAGE(CY_Actual!$F14:M14)),"")</f>
        <v/>
      </c>
      <c r="N14" s="45" t="str">
        <f>IFERROR(IF(INDEX(Metrics!$G$6:$G$23,MATCH(CY_Actual_Cumulative!$D14,Metrics!$D$6:$D$23,0))=Calc!$K$8,SUM(CY_Actual!$F14:N14),AVERAGE(CY_Actual!$F14:N14)),"")</f>
        <v/>
      </c>
      <c r="O14" s="45" t="str">
        <f>IFERROR(IF(INDEX(Metrics!$G$6:$G$23,MATCH(CY_Actual_Cumulative!$D14,Metrics!$D$6:$D$23,0))=Calc!$K$8,SUM(CY_Actual!$F14:O14),AVERAGE(CY_Actual!$F14:O14)),"")</f>
        <v/>
      </c>
      <c r="P14" s="45" t="str">
        <f>IFERROR(IF(INDEX(Metrics!$G$6:$G$23,MATCH(CY_Actual_Cumulative!$D14,Metrics!$D$6:$D$23,0))=Calc!$K$8,SUM(CY_Actual!$F14:P14),AVERAGE(CY_Actual!$F14:P14)),"")</f>
        <v/>
      </c>
      <c r="Q14" s="69" t="str">
        <f>IFERROR(IF(INDEX(Metrics!$G$6:$G$23,MATCH(CY_Actual_Cumulative!$D14,Metrics!$D$6:$D$23,0))=Calc!$K$8,SUM(CY_Actual!$F14:Q14),AVERAGE(CY_Actual!$F14:Q14)),"")</f>
        <v/>
      </c>
    </row>
    <row r="15" spans="1:17" x14ac:dyDescent="0.25">
      <c r="A15" s="3"/>
      <c r="B15" s="62">
        <f>IFERROR(IF(LEN(INDEX(Metrics!$B$6:$E$23,ROW($A15)-ROW($A$5),MATCH(B$5,Metrics!$B$5:$E$5,0)))=0,"",INDEX(Metrics!$B$6:$E$23,ROW($A15)-ROW($A$5),MATCH(B$5,Metrics!$B$5:$E$5,0))),"")</f>
        <v>201</v>
      </c>
      <c r="C15" s="160" t="str">
        <f>IFERROR(IF(LEN(INDEX(Metrics!$B$6:$E$23,ROW($A15)-ROW($A$5),MATCH(C$5,Metrics!$B$5:$E$5,0)))=0,"",INDEX(Metrics!$B$6:$E$23,ROW($A15)-ROW($A$5),MATCH(C$5,Metrics!$B$5:$E$5,0))),"")</f>
        <v>Lead Generation</v>
      </c>
      <c r="D15" s="160" t="str">
        <f>IFERROR(IF(LEN(INDEX(Metrics!$B$6:$E$23,ROW($A15)-ROW($A$5),MATCH(D$5,Metrics!$B$5:$E$5,0)))=0,"",INDEX(Metrics!$B$6:$E$23,ROW($A15)-ROW($A$5),MATCH(D$5,Metrics!$B$5:$E$5,0))),"")</f>
        <v>New Leads/Prospects</v>
      </c>
      <c r="E15" s="42" t="str">
        <f>IFERROR(IF(LEN(INDEX(Metrics!$B$6:$E$23,ROW($A15)-ROW($A$5),MATCH(E$5,Metrics!$B$5:$E$5,0)))=0,"",INDEX(Metrics!$B$6:$E$23,ROW($A15)-ROW($A$5),MATCH(E$5,Metrics!$B$5:$E$5,0))),"")</f>
        <v xml:space="preserve"> #</v>
      </c>
      <c r="F15" s="194">
        <f>IFERROR(IF(INDEX(Metrics!$G$6:$G$23,MATCH(CY_Actual_Cumulative!$D15,Metrics!$D$6:$D$23,0))=Calc!$K$8,SUM(CY_Actual!$F15:F15),AVERAGE(CY_Actual!$F15:F15)),"")</f>
        <v>1490.1689879999999</v>
      </c>
      <c r="G15" s="194">
        <f>IFERROR(IF(INDEX(Metrics!$G$6:$G$23,MATCH(CY_Actual_Cumulative!$D15,Metrics!$D$6:$D$23,0))=Calc!$K$8,SUM(CY_Actual!$F15:G15),AVERAGE(CY_Actual!$F15:G15)),"")</f>
        <v>2830.1689879999999</v>
      </c>
      <c r="H15" s="194">
        <f>IFERROR(IF(INDEX(Metrics!$G$6:$G$23,MATCH(CY_Actual_Cumulative!$D15,Metrics!$D$6:$D$23,0))=Calc!$K$8,SUM(CY_Actual!$F15:H15),AVERAGE(CY_Actual!$F15:H15)),"")</f>
        <v>4087.1689879999999</v>
      </c>
      <c r="I15" s="194">
        <f>IFERROR(IF(INDEX(Metrics!$G$6:$G$23,MATCH(CY_Actual_Cumulative!$D15,Metrics!$D$6:$D$23,0))=Calc!$K$8,SUM(CY_Actual!$F15:I15),AVERAGE(CY_Actual!$F15:I15)),"")</f>
        <v>5467.1689879999994</v>
      </c>
      <c r="J15" s="194">
        <f>IFERROR(IF(INDEX(Metrics!$G$6:$G$23,MATCH(CY_Actual_Cumulative!$D15,Metrics!$D$6:$D$23,0))=Calc!$K$8,SUM(CY_Actual!$F15:J15),AVERAGE(CY_Actual!$F15:J15)),"")</f>
        <v>6887.1689879999994</v>
      </c>
      <c r="K15" s="194">
        <f>IFERROR(IF(INDEX(Metrics!$G$6:$G$23,MATCH(CY_Actual_Cumulative!$D15,Metrics!$D$6:$D$23,0))=Calc!$K$8,SUM(CY_Actual!$F15:K15),AVERAGE(CY_Actual!$F15:K15)),"")</f>
        <v>8417.1689879999994</v>
      </c>
      <c r="L15" s="194">
        <f>IFERROR(IF(INDEX(Metrics!$G$6:$G$23,MATCH(CY_Actual_Cumulative!$D15,Metrics!$D$6:$D$23,0))=Calc!$K$8,SUM(CY_Actual!$F15:L15),AVERAGE(CY_Actual!$F15:L15)),"")</f>
        <v>8417.1689879999994</v>
      </c>
      <c r="M15" s="194">
        <f>IFERROR(IF(INDEX(Metrics!$G$6:$G$23,MATCH(CY_Actual_Cumulative!$D15,Metrics!$D$6:$D$23,0))=Calc!$K$8,SUM(CY_Actual!$F15:M15),AVERAGE(CY_Actual!$F15:M15)),"")</f>
        <v>8417.1689879999994</v>
      </c>
      <c r="N15" s="194">
        <f>IFERROR(IF(INDEX(Metrics!$G$6:$G$23,MATCH(CY_Actual_Cumulative!$D15,Metrics!$D$6:$D$23,0))=Calc!$K$8,SUM(CY_Actual!$F15:N15),AVERAGE(CY_Actual!$F15:N15)),"")</f>
        <v>8417.1689879999994</v>
      </c>
      <c r="O15" s="194">
        <f>IFERROR(IF(INDEX(Metrics!$G$6:$G$23,MATCH(CY_Actual_Cumulative!$D15,Metrics!$D$6:$D$23,0))=Calc!$K$8,SUM(CY_Actual!$F15:O15),AVERAGE(CY_Actual!$F15:O15)),"")</f>
        <v>8417.1689879999994</v>
      </c>
      <c r="P15" s="194">
        <f>IFERROR(IF(INDEX(Metrics!$G$6:$G$23,MATCH(CY_Actual_Cumulative!$D15,Metrics!$D$6:$D$23,0))=Calc!$K$8,SUM(CY_Actual!$F15:P15),AVERAGE(CY_Actual!$F15:P15)),"")</f>
        <v>8417.1689879999994</v>
      </c>
      <c r="Q15" s="195">
        <f>IFERROR(IF(INDEX(Metrics!$G$6:$G$23,MATCH(CY_Actual_Cumulative!$D15,Metrics!$D$6:$D$23,0))=Calc!$K$8,SUM(CY_Actual!$F15:Q15),AVERAGE(CY_Actual!$F15:Q15)),"")</f>
        <v>8417.1689879999994</v>
      </c>
    </row>
    <row r="16" spans="1:17" x14ac:dyDescent="0.25">
      <c r="A16" s="3"/>
      <c r="B16" s="62">
        <f>IFERROR(IF(LEN(INDEX(Metrics!$B$6:$E$23,ROW($A16)-ROW($A$5),MATCH(B$5,Metrics!$B$5:$E$5,0)))=0,"",INDEX(Metrics!$B$6:$E$23,ROW($A16)-ROW($A$5),MATCH(B$5,Metrics!$B$5:$E$5,0))),"")</f>
        <v>202</v>
      </c>
      <c r="C16" s="160" t="str">
        <f>IFERROR(IF(LEN(INDEX(Metrics!$B$6:$E$23,ROW($A16)-ROW($A$5),MATCH(C$5,Metrics!$B$5:$E$5,0)))=0,"",INDEX(Metrics!$B$6:$E$23,ROW($A16)-ROW($A$5),MATCH(C$5,Metrics!$B$5:$E$5,0))),"")</f>
        <v>Lead Generation</v>
      </c>
      <c r="D16" s="160" t="str">
        <f>IFERROR(IF(LEN(INDEX(Metrics!$B$6:$E$23,ROW($A16)-ROW($A$5),MATCH(D$5,Metrics!$B$5:$E$5,0)))=0,"",INDEX(Metrics!$B$6:$E$23,ROW($A16)-ROW($A$5),MATCH(D$5,Metrics!$B$5:$E$5,0))),"")</f>
        <v>Cost Per Lead Generated</v>
      </c>
      <c r="E16" s="42" t="str">
        <f>IFERROR(IF(LEN(INDEX(Metrics!$B$6:$E$23,ROW($A16)-ROW($A$5),MATCH(E$5,Metrics!$B$5:$E$5,0)))=0,"",INDEX(Metrics!$B$6:$E$23,ROW($A16)-ROW($A$5),MATCH(E$5,Metrics!$B$5:$E$5,0))),"")</f>
        <v>USD</v>
      </c>
      <c r="F16" s="188">
        <f>IFERROR(IF(INDEX(Metrics!$G$6:$G$23,MATCH(CY_Actual_Cumulative!$D16,Metrics!$D$6:$D$23,0))=Calc!$K$8,SUM(CY_Actual!$F16:F16),AVERAGE(CY_Actual!$F16:F16)),"")</f>
        <v>1.1164246632000001</v>
      </c>
      <c r="G16" s="188">
        <f>IFERROR(IF(INDEX(Metrics!$G$6:$G$23,MATCH(CY_Actual_Cumulative!$D16,Metrics!$D$6:$D$23,0))=Calc!$K$8,SUM(CY_Actual!$F16:G16),AVERAGE(CY_Actual!$F16:G16)),"")</f>
        <v>1.1682123315999999</v>
      </c>
      <c r="H16" s="188">
        <f>IFERROR(IF(INDEX(Metrics!$G$6:$G$23,MATCH(CY_Actual_Cumulative!$D16,Metrics!$D$6:$D$23,0))=Calc!$K$8,SUM(CY_Actual!$F16:H16),AVERAGE(CY_Actual!$F16:H16)),"")</f>
        <v>1.2188082210666666</v>
      </c>
      <c r="I16" s="188">
        <f>IFERROR(IF(INDEX(Metrics!$G$6:$G$23,MATCH(CY_Actual_Cumulative!$D16,Metrics!$D$6:$D$23,0))=Calc!$K$8,SUM(CY_Actual!$F16:I16),AVERAGE(CY_Actual!$F16:I16)),"")</f>
        <v>1.2966061658000001</v>
      </c>
      <c r="J16" s="188">
        <f>IFERROR(IF(INDEX(Metrics!$G$6:$G$23,MATCH(CY_Actual_Cumulative!$D16,Metrics!$D$6:$D$23,0))=Calc!$K$8,SUM(CY_Actual!$F16:J16),AVERAGE(CY_Actual!$F16:J16)),"")</f>
        <v>1.32528493264</v>
      </c>
      <c r="K16" s="188">
        <f>IFERROR(IF(INDEX(Metrics!$G$6:$G$23,MATCH(CY_Actual_Cumulative!$D16,Metrics!$D$6:$D$23,0))=Calc!$K$8,SUM(CY_Actual!$F16:K16),AVERAGE(CY_Actual!$F16:K16)),"")</f>
        <v>1.3210707771999999</v>
      </c>
      <c r="L16" s="189">
        <f>IFERROR(IF(INDEX(Metrics!$G$6:$G$23,MATCH(CY_Actual_Cumulative!$D16,Metrics!$D$6:$D$23,0))=Calc!$K$8,SUM(CY_Actual!$F16:L16),AVERAGE(CY_Actual!$F16:L16)),"")</f>
        <v>1.3210707771999999</v>
      </c>
      <c r="M16" s="189">
        <f>IFERROR(IF(INDEX(Metrics!$G$6:$G$23,MATCH(CY_Actual_Cumulative!$D16,Metrics!$D$6:$D$23,0))=Calc!$K$8,SUM(CY_Actual!$F16:M16),AVERAGE(CY_Actual!$F16:M16)),"")</f>
        <v>1.3210707771999999</v>
      </c>
      <c r="N16" s="189">
        <f>IFERROR(IF(INDEX(Metrics!$G$6:$G$23,MATCH(CY_Actual_Cumulative!$D16,Metrics!$D$6:$D$23,0))=Calc!$K$8,SUM(CY_Actual!$F16:N16),AVERAGE(CY_Actual!$F16:N16)),"")</f>
        <v>1.3210707771999999</v>
      </c>
      <c r="O16" s="189">
        <f>IFERROR(IF(INDEX(Metrics!$G$6:$G$23,MATCH(CY_Actual_Cumulative!$D16,Metrics!$D$6:$D$23,0))=Calc!$K$8,SUM(CY_Actual!$F16:O16),AVERAGE(CY_Actual!$F16:O16)),"")</f>
        <v>1.3210707771999999</v>
      </c>
      <c r="P16" s="189">
        <f>IFERROR(IF(INDEX(Metrics!$G$6:$G$23,MATCH(CY_Actual_Cumulative!$D16,Metrics!$D$6:$D$23,0))=Calc!$K$8,SUM(CY_Actual!$F16:P16),AVERAGE(CY_Actual!$F16:P16)),"")</f>
        <v>1.3210707771999999</v>
      </c>
      <c r="Q16" s="190">
        <f>IFERROR(IF(INDEX(Metrics!$G$6:$G$23,MATCH(CY_Actual_Cumulative!$D16,Metrics!$D$6:$D$23,0))=Calc!$K$8,SUM(CY_Actual!$F16:Q16),AVERAGE(CY_Actual!$F16:Q16)),"")</f>
        <v>1.3210707771999999</v>
      </c>
    </row>
    <row r="17" spans="1:17" x14ac:dyDescent="0.25">
      <c r="A17" s="3"/>
      <c r="B17" s="62">
        <f>IFERROR(IF(LEN(INDEX(Metrics!$B$6:$E$23,ROW($A17)-ROW($A$5),MATCH(B$5,Metrics!$B$5:$E$5,0)))=0,"",INDEX(Metrics!$B$6:$E$23,ROW($A17)-ROW($A$5),MATCH(B$5,Metrics!$B$5:$E$5,0))),"")</f>
        <v>203</v>
      </c>
      <c r="C17" s="160" t="str">
        <f>IFERROR(IF(LEN(INDEX(Metrics!$B$6:$E$23,ROW($A17)-ROW($A$5),MATCH(C$5,Metrics!$B$5:$E$5,0)))=0,"",INDEX(Metrics!$B$6:$E$23,ROW($A17)-ROW($A$5),MATCH(C$5,Metrics!$B$5:$E$5,0))),"")</f>
        <v>Lead Generation</v>
      </c>
      <c r="D17" s="160" t="str">
        <f>IFERROR(IF(LEN(INDEX(Metrics!$B$6:$E$23,ROW($A17)-ROW($A$5),MATCH(D$5,Metrics!$B$5:$E$5,0)))=0,"",INDEX(Metrics!$B$6:$E$23,ROW($A17)-ROW($A$5),MATCH(D$5,Metrics!$B$5:$E$5,0))),"")</f>
        <v>Conversion Rate</v>
      </c>
      <c r="E17" s="42" t="str">
        <f>IFERROR(IF(LEN(INDEX(Metrics!$B$6:$E$23,ROW($A17)-ROW($A$5),MATCH(E$5,Metrics!$B$5:$E$5,0)))=0,"",INDEX(Metrics!$B$6:$E$23,ROW($A17)-ROW($A$5),MATCH(E$5,Metrics!$B$5:$E$5,0))),"")</f>
        <v>%</v>
      </c>
      <c r="F17" s="198">
        <f>IFERROR(IF(INDEX(Metrics!$G$6:$G$23,MATCH(CY_Actual_Cumulative!$D17,Metrics!$D$6:$D$23,0))=Calc!$K$8,SUM(CY_Actual!$F17:F17),AVERAGE(CY_Actual!$F17:F17)),"")</f>
        <v>2.83806432E-2</v>
      </c>
      <c r="G17" s="198">
        <f>IFERROR(IF(INDEX(Metrics!$G$6:$G$23,MATCH(CY_Actual_Cumulative!$D17,Metrics!$D$6:$D$23,0))=Calc!$K$8,SUM(CY_Actual!$F17:G17),AVERAGE(CY_Actual!$F17:G17)),"")</f>
        <v>2.56903216E-2</v>
      </c>
      <c r="H17" s="198">
        <f>IFERROR(IF(INDEX(Metrics!$G$6:$G$23,MATCH(CY_Actual_Cumulative!$D17,Metrics!$D$6:$D$23,0))=Calc!$K$8,SUM(CY_Actual!$F17:H17),AVERAGE(CY_Actual!$F17:H17)),"")</f>
        <v>2.6126881066666666E-2</v>
      </c>
      <c r="I17" s="198">
        <f>IFERROR(IF(INDEX(Metrics!$G$6:$G$23,MATCH(CY_Actual_Cumulative!$D17,Metrics!$D$6:$D$23,0))=Calc!$K$8,SUM(CY_Actual!$F17:I17),AVERAGE(CY_Actual!$F17:I17)),"")</f>
        <v>2.68451608E-2</v>
      </c>
      <c r="J17" s="198">
        <f>IFERROR(IF(INDEX(Metrics!$G$6:$G$23,MATCH(CY_Actual_Cumulative!$D17,Metrics!$D$6:$D$23,0))=Calc!$K$8,SUM(CY_Actual!$F17:J17),AVERAGE(CY_Actual!$F17:J17)),"")</f>
        <v>2.6476128640000002E-2</v>
      </c>
      <c r="K17" s="198">
        <f>IFERROR(IF(INDEX(Metrics!$G$6:$G$23,MATCH(CY_Actual_Cumulative!$D17,Metrics!$D$6:$D$23,0))=Calc!$K$8,SUM(CY_Actual!$F17:K17),AVERAGE(CY_Actual!$F17:K17)),"")</f>
        <v>2.5896773866666667E-2</v>
      </c>
      <c r="L17" s="199">
        <f>IFERROR(IF(INDEX(Metrics!$G$6:$G$23,MATCH(CY_Actual_Cumulative!$D17,Metrics!$D$6:$D$23,0))=Calc!$K$8,SUM(CY_Actual!$F17:L17),AVERAGE(CY_Actual!$F17:L17)),"")</f>
        <v>2.5896773866666667E-2</v>
      </c>
      <c r="M17" s="199">
        <f>IFERROR(IF(INDEX(Metrics!$G$6:$G$23,MATCH(CY_Actual_Cumulative!$D17,Metrics!$D$6:$D$23,0))=Calc!$K$8,SUM(CY_Actual!$F17:M17),AVERAGE(CY_Actual!$F17:M17)),"")</f>
        <v>2.5896773866666667E-2</v>
      </c>
      <c r="N17" s="199">
        <f>IFERROR(IF(INDEX(Metrics!$G$6:$G$23,MATCH(CY_Actual_Cumulative!$D17,Metrics!$D$6:$D$23,0))=Calc!$K$8,SUM(CY_Actual!$F17:N17),AVERAGE(CY_Actual!$F17:N17)),"")</f>
        <v>2.5896773866666667E-2</v>
      </c>
      <c r="O17" s="199">
        <f>IFERROR(IF(INDEX(Metrics!$G$6:$G$23,MATCH(CY_Actual_Cumulative!$D17,Metrics!$D$6:$D$23,0))=Calc!$K$8,SUM(CY_Actual!$F17:O17),AVERAGE(CY_Actual!$F17:O17)),"")</f>
        <v>2.5896773866666667E-2</v>
      </c>
      <c r="P17" s="199">
        <f>IFERROR(IF(INDEX(Metrics!$G$6:$G$23,MATCH(CY_Actual_Cumulative!$D17,Metrics!$D$6:$D$23,0))=Calc!$K$8,SUM(CY_Actual!$F17:P17),AVERAGE(CY_Actual!$F17:P17)),"")</f>
        <v>2.5896773866666667E-2</v>
      </c>
      <c r="Q17" s="200">
        <f>IFERROR(IF(INDEX(Metrics!$G$6:$G$23,MATCH(CY_Actual_Cumulative!$D17,Metrics!$D$6:$D$23,0))=Calc!$K$8,SUM(CY_Actual!$F17:Q17),AVERAGE(CY_Actual!$F17:Q17)),"")</f>
        <v>2.5896773866666667E-2</v>
      </c>
    </row>
    <row r="18" spans="1:17" x14ac:dyDescent="0.25">
      <c r="A18" s="3"/>
      <c r="B18" s="62">
        <f>IFERROR(IF(LEN(INDEX(Metrics!$B$6:$E$23,ROW($A18)-ROW($A$5),MATCH(B$5,Metrics!$B$5:$E$5,0)))=0,"",INDEX(Metrics!$B$6:$E$23,ROW($A18)-ROW($A$5),MATCH(B$5,Metrics!$B$5:$E$5,0))),"")</f>
        <v>204</v>
      </c>
      <c r="C18" s="160" t="str">
        <f>IFERROR(IF(LEN(INDEX(Metrics!$B$6:$E$23,ROW($A18)-ROW($A$5),MATCH(C$5,Metrics!$B$5:$E$5,0)))=0,"",INDEX(Metrics!$B$6:$E$23,ROW($A18)-ROW($A$5),MATCH(C$5,Metrics!$B$5:$E$5,0))),"")</f>
        <v>Lead Generation</v>
      </c>
      <c r="D18" s="160" t="str">
        <f>IFERROR(IF(LEN(INDEX(Metrics!$B$6:$E$23,ROW($A18)-ROW($A$5),MATCH(D$5,Metrics!$B$5:$E$5,0)))=0,"",INDEX(Metrics!$B$6:$E$23,ROW($A18)-ROW($A$5),MATCH(D$5,Metrics!$B$5:$E$5,0))),"")</f>
        <v>Cost Per Conversion</v>
      </c>
      <c r="E18" s="42" t="str">
        <f>IFERROR(IF(LEN(INDEX(Metrics!$B$6:$E$23,ROW($A18)-ROW($A$5),MATCH(E$5,Metrics!$B$5:$E$5,0)))=0,"",INDEX(Metrics!$B$6:$E$23,ROW($A18)-ROW($A$5),MATCH(E$5,Metrics!$B$5:$E$5,0))),"")</f>
        <v>USD</v>
      </c>
      <c r="F18" s="188">
        <f>IFERROR(IF(INDEX(Metrics!$G$6:$G$23,MATCH(CY_Actual_Cumulative!$D18,Metrics!$D$6:$D$23,0))=Calc!$K$8,SUM(CY_Actual!$F18:F18),AVERAGE(CY_Actual!$F18:F18)),"")</f>
        <v>2.4711738163199999</v>
      </c>
      <c r="G18" s="188">
        <f>IFERROR(IF(INDEX(Metrics!$G$6:$G$23,MATCH(CY_Actual_Cumulative!$D18,Metrics!$D$6:$D$23,0))=Calc!$K$8,SUM(CY_Actual!$F18:G18),AVERAGE(CY_Actual!$F18:G18)),"")</f>
        <v>2.4005869081600002</v>
      </c>
      <c r="H18" s="188">
        <f>IFERROR(IF(INDEX(Metrics!$G$6:$G$23,MATCH(CY_Actual_Cumulative!$D18,Metrics!$D$6:$D$23,0))=Calc!$K$8,SUM(CY_Actual!$F18:H18),AVERAGE(CY_Actual!$F18:H18)),"")</f>
        <v>2.4170579387733335</v>
      </c>
      <c r="I18" s="188">
        <f>IFERROR(IF(INDEX(Metrics!$G$6:$G$23,MATCH(CY_Actual_Cumulative!$D18,Metrics!$D$6:$D$23,0))=Calc!$K$8,SUM(CY_Actual!$F18:I18),AVERAGE(CY_Actual!$F18:I18)),"")</f>
        <v>2.4477934540800002</v>
      </c>
      <c r="J18" s="188">
        <f>IFERROR(IF(INDEX(Metrics!$G$6:$G$23,MATCH(CY_Actual_Cumulative!$D18,Metrics!$D$6:$D$23,0))=Calc!$K$8,SUM(CY_Actual!$F18:J18),AVERAGE(CY_Actual!$F18:J18)),"")</f>
        <v>2.4002347632640002</v>
      </c>
      <c r="K18" s="188">
        <f>IFERROR(IF(INDEX(Metrics!$G$6:$G$23,MATCH(CY_Actual_Cumulative!$D18,Metrics!$D$6:$D$23,0))=Calc!$K$8,SUM(CY_Actual!$F18:K18),AVERAGE(CY_Actual!$F18:K18)),"")</f>
        <v>2.3885289693866669</v>
      </c>
      <c r="L18" s="189">
        <f>IFERROR(IF(INDEX(Metrics!$G$6:$G$23,MATCH(CY_Actual_Cumulative!$D18,Metrics!$D$6:$D$23,0))=Calc!$K$8,SUM(CY_Actual!$F18:L18),AVERAGE(CY_Actual!$F18:L18)),"")</f>
        <v>2.3885289693866669</v>
      </c>
      <c r="M18" s="189">
        <f>IFERROR(IF(INDEX(Metrics!$G$6:$G$23,MATCH(CY_Actual_Cumulative!$D18,Metrics!$D$6:$D$23,0))=Calc!$K$8,SUM(CY_Actual!$F18:M18),AVERAGE(CY_Actual!$F18:M18)),"")</f>
        <v>2.3885289693866669</v>
      </c>
      <c r="N18" s="189">
        <f>IFERROR(IF(INDEX(Metrics!$G$6:$G$23,MATCH(CY_Actual_Cumulative!$D18,Metrics!$D$6:$D$23,0))=Calc!$K$8,SUM(CY_Actual!$F18:N18),AVERAGE(CY_Actual!$F18:N18)),"")</f>
        <v>2.3885289693866669</v>
      </c>
      <c r="O18" s="189">
        <f>IFERROR(IF(INDEX(Metrics!$G$6:$G$23,MATCH(CY_Actual_Cumulative!$D18,Metrics!$D$6:$D$23,0))=Calc!$K$8,SUM(CY_Actual!$F18:O18),AVERAGE(CY_Actual!$F18:O18)),"")</f>
        <v>2.3885289693866669</v>
      </c>
      <c r="P18" s="189">
        <f>IFERROR(IF(INDEX(Metrics!$G$6:$G$23,MATCH(CY_Actual_Cumulative!$D18,Metrics!$D$6:$D$23,0))=Calc!$K$8,SUM(CY_Actual!$F18:P18),AVERAGE(CY_Actual!$F18:P18)),"")</f>
        <v>2.3885289693866669</v>
      </c>
      <c r="Q18" s="190">
        <f>IFERROR(IF(INDEX(Metrics!$G$6:$G$23,MATCH(CY_Actual_Cumulative!$D18,Metrics!$D$6:$D$23,0))=Calc!$K$8,SUM(CY_Actual!$F18:Q18),AVERAGE(CY_Actual!$F18:Q18)),"")</f>
        <v>2.3885289693866669</v>
      </c>
    </row>
    <row r="19" spans="1:17" x14ac:dyDescent="0.25">
      <c r="A19" s="3"/>
      <c r="B19" s="62">
        <f>IFERROR(IF(LEN(INDEX(Metrics!$B$6:$E$23,ROW($A19)-ROW($A$5),MATCH(B$5,Metrics!$B$5:$E$5,0)))=0,"",INDEX(Metrics!$B$6:$E$23,ROW($A19)-ROW($A$5),MATCH(B$5,Metrics!$B$5:$E$5,0))),"")</f>
        <v>205</v>
      </c>
      <c r="C19" s="160" t="str">
        <f>IFERROR(IF(LEN(INDEX(Metrics!$B$6:$E$23,ROW($A19)-ROW($A$5),MATCH(C$5,Metrics!$B$5:$E$5,0)))=0,"",INDEX(Metrics!$B$6:$E$23,ROW($A19)-ROW($A$5),MATCH(C$5,Metrics!$B$5:$E$5,0))),"")</f>
        <v>Lead Generation</v>
      </c>
      <c r="D19" s="160" t="str">
        <f>IFERROR(IF(LEN(INDEX(Metrics!$B$6:$E$23,ROW($A19)-ROW($A$5),MATCH(D$5,Metrics!$B$5:$E$5,0)))=0,"",INDEX(Metrics!$B$6:$E$23,ROW($A19)-ROW($A$5),MATCH(D$5,Metrics!$B$5:$E$5,0))),"")</f>
        <v>Retention Rate</v>
      </c>
      <c r="E19" s="42" t="str">
        <f>IFERROR(IF(LEN(INDEX(Metrics!$B$6:$E$23,ROW($A19)-ROW($A$5),MATCH(E$5,Metrics!$B$5:$E$5,0)))=0,"",INDEX(Metrics!$B$6:$E$23,ROW($A19)-ROW($A$5),MATCH(E$5,Metrics!$B$5:$E$5,0))),"")</f>
        <v>%</v>
      </c>
      <c r="F19" s="198">
        <f>IFERROR(IF(INDEX(Metrics!$G$6:$G$23,MATCH(CY_Actual_Cumulative!$D19,Metrics!$D$6:$D$23,0))=Calc!$K$8,SUM(CY_Actual!$F19:F19),AVERAGE(CY_Actual!$F19:F19)),"")</f>
        <v>0.78</v>
      </c>
      <c r="G19" s="198">
        <f>IFERROR(IF(INDEX(Metrics!$G$6:$G$23,MATCH(CY_Actual_Cumulative!$D19,Metrics!$D$6:$D$23,0))=Calc!$K$8,SUM(CY_Actual!$F19:G19),AVERAGE(CY_Actual!$F19:G19)),"")</f>
        <v>0.76500000000000001</v>
      </c>
      <c r="H19" s="198">
        <f>IFERROR(IF(INDEX(Metrics!$G$6:$G$23,MATCH(CY_Actual_Cumulative!$D19,Metrics!$D$6:$D$23,0))=Calc!$K$8,SUM(CY_Actual!$F19:H19),AVERAGE(CY_Actual!$F19:H19)),"")</f>
        <v>0.80333333333333334</v>
      </c>
      <c r="I19" s="198">
        <f>IFERROR(IF(INDEX(Metrics!$G$6:$G$23,MATCH(CY_Actual_Cumulative!$D19,Metrics!$D$6:$D$23,0))=Calc!$K$8,SUM(CY_Actual!$F19:I19),AVERAGE(CY_Actual!$F19:I19)),"")</f>
        <v>0.82500000000000007</v>
      </c>
      <c r="J19" s="198">
        <f>IFERROR(IF(INDEX(Metrics!$G$6:$G$23,MATCH(CY_Actual_Cumulative!$D19,Metrics!$D$6:$D$23,0))=Calc!$K$8,SUM(CY_Actual!$F19:J19),AVERAGE(CY_Actual!$F19:J19)),"")</f>
        <v>0.83200000000000007</v>
      </c>
      <c r="K19" s="198">
        <f>IFERROR(IF(INDEX(Metrics!$G$6:$G$23,MATCH(CY_Actual_Cumulative!$D19,Metrics!$D$6:$D$23,0))=Calc!$K$8,SUM(CY_Actual!$F19:K19),AVERAGE(CY_Actual!$F19:K19)),"")</f>
        <v>0.82666666666666666</v>
      </c>
      <c r="L19" s="198">
        <f>IFERROR(IF(INDEX(Metrics!$G$6:$G$23,MATCH(CY_Actual_Cumulative!$D19,Metrics!$D$6:$D$23,0))=Calc!$K$8,SUM(CY_Actual!$F19:L19),AVERAGE(CY_Actual!$F19:L19)),"")</f>
        <v>0.82666666666666666</v>
      </c>
      <c r="M19" s="198">
        <f>IFERROR(IF(INDEX(Metrics!$G$6:$G$23,MATCH(CY_Actual_Cumulative!$D19,Metrics!$D$6:$D$23,0))=Calc!$K$8,SUM(CY_Actual!$F19:M19),AVERAGE(CY_Actual!$F19:M19)),"")</f>
        <v>0.82666666666666666</v>
      </c>
      <c r="N19" s="198">
        <f>IFERROR(IF(INDEX(Metrics!$G$6:$G$23,MATCH(CY_Actual_Cumulative!$D19,Metrics!$D$6:$D$23,0))=Calc!$K$8,SUM(CY_Actual!$F19:N19),AVERAGE(CY_Actual!$F19:N19)),"")</f>
        <v>0.82666666666666666</v>
      </c>
      <c r="O19" s="198">
        <f>IFERROR(IF(INDEX(Metrics!$G$6:$G$23,MATCH(CY_Actual_Cumulative!$D19,Metrics!$D$6:$D$23,0))=Calc!$K$8,SUM(CY_Actual!$F19:O19),AVERAGE(CY_Actual!$F19:O19)),"")</f>
        <v>0.82666666666666666</v>
      </c>
      <c r="P19" s="198">
        <f>IFERROR(IF(INDEX(Metrics!$G$6:$G$23,MATCH(CY_Actual_Cumulative!$D19,Metrics!$D$6:$D$23,0))=Calc!$K$8,SUM(CY_Actual!$F19:P19),AVERAGE(CY_Actual!$F19:P19)),"")</f>
        <v>0.82666666666666666</v>
      </c>
      <c r="Q19" s="201">
        <f>IFERROR(IF(INDEX(Metrics!$G$6:$G$23,MATCH(CY_Actual_Cumulative!$D19,Metrics!$D$6:$D$23,0))=Calc!$K$8,SUM(CY_Actual!$F19:Q19),AVERAGE(CY_Actual!$F19:Q19)),"")</f>
        <v>0.82666666666666666</v>
      </c>
    </row>
    <row r="20" spans="1:17" x14ac:dyDescent="0.25">
      <c r="A20" s="3"/>
      <c r="B20" s="62">
        <f>IFERROR(IF(LEN(INDEX(Metrics!$B$6:$E$23,ROW($A20)-ROW($A$5),MATCH(B$5,Metrics!$B$5:$E$5,0)))=0,"",INDEX(Metrics!$B$6:$E$23,ROW($A20)-ROW($A$5),MATCH(B$5,Metrics!$B$5:$E$5,0))),"")</f>
        <v>206</v>
      </c>
      <c r="C20" s="160" t="str">
        <f>IFERROR(IF(LEN(INDEX(Metrics!$B$6:$E$23,ROW($A20)-ROW($A$5),MATCH(C$5,Metrics!$B$5:$E$5,0)))=0,"",INDEX(Metrics!$B$6:$E$23,ROW($A20)-ROW($A$5),MATCH(C$5,Metrics!$B$5:$E$5,0))),"")</f>
        <v>Lead Generation</v>
      </c>
      <c r="D20" s="160" t="str">
        <f>IFERROR(IF(LEN(INDEX(Metrics!$B$6:$E$23,ROW($A20)-ROW($A$5),MATCH(D$5,Metrics!$B$5:$E$5,0)))=0,"",INDEX(Metrics!$B$6:$E$23,ROW($A20)-ROW($A$5),MATCH(D$5,Metrics!$B$5:$E$5,0))),"")</f>
        <v>Acquisition Rate</v>
      </c>
      <c r="E20" s="42" t="str">
        <f>IFERROR(IF(LEN(INDEX(Metrics!$B$6:$E$23,ROW($A20)-ROW($A$5),MATCH(E$5,Metrics!$B$5:$E$5,0)))=0,"",INDEX(Metrics!$B$6:$E$23,ROW($A20)-ROW($A$5),MATCH(E$5,Metrics!$B$5:$E$5,0))),"")</f>
        <v>%</v>
      </c>
      <c r="F20" s="199">
        <f>IFERROR(IF(INDEX(Metrics!$G$6:$G$23,MATCH(CY_Actual_Cumulative!$D20,Metrics!$D$6:$D$23,0))=Calc!$K$8,SUM(CY_Actual!$F20:F20),AVERAGE(CY_Actual!$F20:F20)),"")</f>
        <v>0.18</v>
      </c>
      <c r="G20" s="199">
        <f>IFERROR(IF(INDEX(Metrics!$G$6:$G$23,MATCH(CY_Actual_Cumulative!$D20,Metrics!$D$6:$D$23,0))=Calc!$K$8,SUM(CY_Actual!$F20:G20),AVERAGE(CY_Actual!$F20:G20)),"")</f>
        <v>0.1835</v>
      </c>
      <c r="H20" s="199">
        <f>IFERROR(IF(INDEX(Metrics!$G$6:$G$23,MATCH(CY_Actual_Cumulative!$D20,Metrics!$D$6:$D$23,0))=Calc!$K$8,SUM(CY_Actual!$F20:H20),AVERAGE(CY_Actual!$F20:H20)),"")</f>
        <v>0.18099999999999997</v>
      </c>
      <c r="I20" s="199">
        <f>IFERROR(IF(INDEX(Metrics!$G$6:$G$23,MATCH(CY_Actual_Cumulative!$D20,Metrics!$D$6:$D$23,0))=Calc!$K$8,SUM(CY_Actual!$F20:I20),AVERAGE(CY_Actual!$F20:I20)),"")</f>
        <v>0.17649999999999999</v>
      </c>
      <c r="J20" s="199">
        <f>IFERROR(IF(INDEX(Metrics!$G$6:$G$23,MATCH(CY_Actual_Cumulative!$D20,Metrics!$D$6:$D$23,0))=Calc!$K$8,SUM(CY_Actual!$F20:J20),AVERAGE(CY_Actual!$F20:J20)),"")</f>
        <v>0.18</v>
      </c>
      <c r="K20" s="199">
        <f>IFERROR(IF(INDEX(Metrics!$G$6:$G$23,MATCH(CY_Actual_Cumulative!$D20,Metrics!$D$6:$D$23,0))=Calc!$K$8,SUM(CY_Actual!$F20:K20),AVERAGE(CY_Actual!$F20:K20)),"")</f>
        <v>0.17733333333333332</v>
      </c>
      <c r="L20" s="199">
        <f>IFERROR(IF(INDEX(Metrics!$G$6:$G$23,MATCH(CY_Actual_Cumulative!$D20,Metrics!$D$6:$D$23,0))=Calc!$K$8,SUM(CY_Actual!$F20:L20),AVERAGE(CY_Actual!$F20:L20)),"")</f>
        <v>0.17733333333333332</v>
      </c>
      <c r="M20" s="199">
        <f>IFERROR(IF(INDEX(Metrics!$G$6:$G$23,MATCH(CY_Actual_Cumulative!$D20,Metrics!$D$6:$D$23,0))=Calc!$K$8,SUM(CY_Actual!$F20:M20),AVERAGE(CY_Actual!$F20:M20)),"")</f>
        <v>0.17733333333333332</v>
      </c>
      <c r="N20" s="199">
        <f>IFERROR(IF(INDEX(Metrics!$G$6:$G$23,MATCH(CY_Actual_Cumulative!$D20,Metrics!$D$6:$D$23,0))=Calc!$K$8,SUM(CY_Actual!$F20:N20),AVERAGE(CY_Actual!$F20:N20)),"")</f>
        <v>0.17733333333333332</v>
      </c>
      <c r="O20" s="199">
        <f>IFERROR(IF(INDEX(Metrics!$G$6:$G$23,MATCH(CY_Actual_Cumulative!$D20,Metrics!$D$6:$D$23,0))=Calc!$K$8,SUM(CY_Actual!$F20:O20),AVERAGE(CY_Actual!$F20:O20)),"")</f>
        <v>0.17733333333333332</v>
      </c>
      <c r="P20" s="199">
        <f>IFERROR(IF(INDEX(Metrics!$G$6:$G$23,MATCH(CY_Actual_Cumulative!$D20,Metrics!$D$6:$D$23,0))=Calc!$K$8,SUM(CY_Actual!$F20:P20),AVERAGE(CY_Actual!$F20:P20)),"")</f>
        <v>0.17733333333333332</v>
      </c>
      <c r="Q20" s="200">
        <f>IFERROR(IF(INDEX(Metrics!$G$6:$G$23,MATCH(CY_Actual_Cumulative!$D20,Metrics!$D$6:$D$23,0))=Calc!$K$8,SUM(CY_Actual!$F20:Q20),AVERAGE(CY_Actual!$F20:Q20)),"")</f>
        <v>0.17733333333333332</v>
      </c>
    </row>
    <row r="21" spans="1:17" x14ac:dyDescent="0.25">
      <c r="A21" s="3"/>
      <c r="B21" s="62">
        <f>IFERROR(IF(LEN(INDEX(Metrics!$B$6:$E$23,ROW($A21)-ROW($A$5),MATCH(B$5,Metrics!$B$5:$E$5,0)))=0,"",INDEX(Metrics!$B$6:$E$23,ROW($A21)-ROW($A$5),MATCH(B$5,Metrics!$B$5:$E$5,0))),"")</f>
        <v>207</v>
      </c>
      <c r="C21" s="160" t="str">
        <f>IFERROR(IF(LEN(INDEX(Metrics!$B$6:$E$23,ROW($A21)-ROW($A$5),MATCH(C$5,Metrics!$B$5:$E$5,0)))=0,"",INDEX(Metrics!$B$6:$E$23,ROW($A21)-ROW($A$5),MATCH(C$5,Metrics!$B$5:$E$5,0))),"")</f>
        <v>Lead Generation</v>
      </c>
      <c r="D21" s="160" t="str">
        <f>IFERROR(IF(LEN(INDEX(Metrics!$B$6:$E$23,ROW($A21)-ROW($A$5),MATCH(D$5,Metrics!$B$5:$E$5,0)))=0,"",INDEX(Metrics!$B$6:$E$23,ROW($A21)-ROW($A$5),MATCH(D$5,Metrics!$B$5:$E$5,0))),"")</f>
        <v>Churn Rate</v>
      </c>
      <c r="E21" s="42" t="str">
        <f>IFERROR(IF(LEN(INDEX(Metrics!$B$6:$E$23,ROW($A21)-ROW($A$5),MATCH(E$5,Metrics!$B$5:$E$5,0)))=0,"",INDEX(Metrics!$B$6:$E$23,ROW($A21)-ROW($A$5),MATCH(E$5,Metrics!$B$5:$E$5,0))),"")</f>
        <v>%</v>
      </c>
      <c r="F21" s="199">
        <f>IFERROR(IF(INDEX(Metrics!$G$6:$G$23,MATCH(CY_Actual_Cumulative!$D21,Metrics!$D$6:$D$23,0))=Calc!$K$8,SUM(CY_Actual!$F21:F21),AVERAGE(CY_Actual!$F21:F21)),"")</f>
        <v>0.16800000000000001</v>
      </c>
      <c r="G21" s="199">
        <f>IFERROR(IF(INDEX(Metrics!$G$6:$G$23,MATCH(CY_Actual_Cumulative!$D21,Metrics!$D$6:$D$23,0))=Calc!$K$8,SUM(CY_Actual!$F21:G21),AVERAGE(CY_Actual!$F21:G21)),"")</f>
        <v>0.17399999999999999</v>
      </c>
      <c r="H21" s="199">
        <f>IFERROR(IF(INDEX(Metrics!$G$6:$G$23,MATCH(CY_Actual_Cumulative!$D21,Metrics!$D$6:$D$23,0))=Calc!$K$8,SUM(CY_Actual!$F21:H21),AVERAGE(CY_Actual!$F21:H21)),"")</f>
        <v>0.19499999999999998</v>
      </c>
      <c r="I21" s="199">
        <f>IFERROR(IF(INDEX(Metrics!$G$6:$G$23,MATCH(CY_Actual_Cumulative!$D21,Metrics!$D$6:$D$23,0))=Calc!$K$8,SUM(CY_Actual!$F21:I21),AVERAGE(CY_Actual!$F21:I21)),"")</f>
        <v>0.19650000000000001</v>
      </c>
      <c r="J21" s="199">
        <f>IFERROR(IF(INDEX(Metrics!$G$6:$G$23,MATCH(CY_Actual_Cumulative!$D21,Metrics!$D$6:$D$23,0))=Calc!$K$8,SUM(CY_Actual!$F21:J21),AVERAGE(CY_Actual!$F21:J21)),"")</f>
        <v>0.191</v>
      </c>
      <c r="K21" s="199">
        <f>IFERROR(IF(INDEX(Metrics!$G$6:$G$23,MATCH(CY_Actual_Cumulative!$D21,Metrics!$D$6:$D$23,0))=Calc!$K$8,SUM(CY_Actual!$F21:K21),AVERAGE(CY_Actual!$F21:K21)),"")</f>
        <v>0.19116666666666668</v>
      </c>
      <c r="L21" s="199">
        <f>IFERROR(IF(INDEX(Metrics!$G$6:$G$23,MATCH(CY_Actual_Cumulative!$D21,Metrics!$D$6:$D$23,0))=Calc!$K$8,SUM(CY_Actual!$F21:L21),AVERAGE(CY_Actual!$F21:L21)),"")</f>
        <v>0.19116666666666668</v>
      </c>
      <c r="M21" s="199">
        <f>IFERROR(IF(INDEX(Metrics!$G$6:$G$23,MATCH(CY_Actual_Cumulative!$D21,Metrics!$D$6:$D$23,0))=Calc!$K$8,SUM(CY_Actual!$F21:M21),AVERAGE(CY_Actual!$F21:M21)),"")</f>
        <v>0.19116666666666668</v>
      </c>
      <c r="N21" s="199">
        <f>IFERROR(IF(INDEX(Metrics!$G$6:$G$23,MATCH(CY_Actual_Cumulative!$D21,Metrics!$D$6:$D$23,0))=Calc!$K$8,SUM(CY_Actual!$F21:N21),AVERAGE(CY_Actual!$F21:N21)),"")</f>
        <v>0.19116666666666668</v>
      </c>
      <c r="O21" s="199">
        <f>IFERROR(IF(INDEX(Metrics!$G$6:$G$23,MATCH(CY_Actual_Cumulative!$D21,Metrics!$D$6:$D$23,0))=Calc!$K$8,SUM(CY_Actual!$F21:O21),AVERAGE(CY_Actual!$F21:O21)),"")</f>
        <v>0.19116666666666668</v>
      </c>
      <c r="P21" s="199">
        <f>IFERROR(IF(INDEX(Metrics!$G$6:$G$23,MATCH(CY_Actual_Cumulative!$D21,Metrics!$D$6:$D$23,0))=Calc!$K$8,SUM(CY_Actual!$F21:P21),AVERAGE(CY_Actual!$F21:P21)),"")</f>
        <v>0.19116666666666668</v>
      </c>
      <c r="Q21" s="200">
        <f>IFERROR(IF(INDEX(Metrics!$G$6:$G$23,MATCH(CY_Actual_Cumulative!$D21,Metrics!$D$6:$D$23,0))=Calc!$K$8,SUM(CY_Actual!$F21:Q21),AVERAGE(CY_Actual!$F21:Q21)),"")</f>
        <v>0.19116666666666668</v>
      </c>
    </row>
    <row r="22" spans="1:17" x14ac:dyDescent="0.25">
      <c r="A22" s="3"/>
      <c r="B22" s="62">
        <f>IFERROR(IF(LEN(INDEX(Metrics!$B$6:$E$23,ROW($A22)-ROW($A$5),MATCH(B$5,Metrics!$B$5:$E$5,0)))=0,"",INDEX(Metrics!$B$6:$E$23,ROW($A22)-ROW($A$5),MATCH(B$5,Metrics!$B$5:$E$5,0))),"")</f>
        <v>208</v>
      </c>
      <c r="C22" s="160" t="str">
        <f>IFERROR(IF(LEN(INDEX(Metrics!$B$6:$E$23,ROW($A22)-ROW($A$5),MATCH(C$5,Metrics!$B$5:$E$5,0)))=0,"",INDEX(Metrics!$B$6:$E$23,ROW($A22)-ROW($A$5),MATCH(C$5,Metrics!$B$5:$E$5,0))),"")</f>
        <v>Lead Generation</v>
      </c>
      <c r="D22" s="160" t="str">
        <f>IFERROR(IF(LEN(INDEX(Metrics!$B$6:$E$23,ROW($A22)-ROW($A$5),MATCH(D$5,Metrics!$B$5:$E$5,0)))=0,"",INDEX(Metrics!$B$6:$E$23,ROW($A22)-ROW($A$5),MATCH(D$5,Metrics!$B$5:$E$5,0))),"")</f>
        <v/>
      </c>
      <c r="E22" s="42" t="str">
        <f>IFERROR(IF(LEN(INDEX(Metrics!$B$6:$E$23,ROW($A22)-ROW($A$5),MATCH(E$5,Metrics!$B$5:$E$5,0)))=0,"",INDEX(Metrics!$B$6:$E$23,ROW($A22)-ROW($A$5),MATCH(E$5,Metrics!$B$5:$E$5,0))),"")</f>
        <v/>
      </c>
      <c r="F22" s="45" t="str">
        <f>IFERROR(IF(INDEX(Metrics!$G$6:$G$23,MATCH(CY_Actual_Cumulative!$D22,Metrics!$D$6:$D$23,0))=Calc!$K$8,SUM(CY_Actual!$F22:F22),AVERAGE(CY_Actual!$F22:F22)),"")</f>
        <v/>
      </c>
      <c r="G22" s="45" t="str">
        <f>IFERROR(IF(INDEX(Metrics!$G$6:$G$23,MATCH(CY_Actual_Cumulative!$D22,Metrics!$D$6:$D$23,0))=Calc!$K$8,SUM(CY_Actual!$F22:G22),AVERAGE(CY_Actual!$F22:G22)),"")</f>
        <v/>
      </c>
      <c r="H22" s="45" t="str">
        <f>IFERROR(IF(INDEX(Metrics!$G$6:$G$23,MATCH(CY_Actual_Cumulative!$D22,Metrics!$D$6:$D$23,0))=Calc!$K$8,SUM(CY_Actual!$F22:H22),AVERAGE(CY_Actual!$F22:H22)),"")</f>
        <v/>
      </c>
      <c r="I22" s="45" t="str">
        <f>IFERROR(IF(INDEX(Metrics!$G$6:$G$23,MATCH(CY_Actual_Cumulative!$D22,Metrics!$D$6:$D$23,0))=Calc!$K$8,SUM(CY_Actual!$F22:I22),AVERAGE(CY_Actual!$F22:I22)),"")</f>
        <v/>
      </c>
      <c r="J22" s="45" t="str">
        <f>IFERROR(IF(INDEX(Metrics!$G$6:$G$23,MATCH(CY_Actual_Cumulative!$D22,Metrics!$D$6:$D$23,0))=Calc!$K$8,SUM(CY_Actual!$F22:J22),AVERAGE(CY_Actual!$F22:J22)),"")</f>
        <v/>
      </c>
      <c r="K22" s="45" t="str">
        <f>IFERROR(IF(INDEX(Metrics!$G$6:$G$23,MATCH(CY_Actual_Cumulative!$D22,Metrics!$D$6:$D$23,0))=Calc!$K$8,SUM(CY_Actual!$F22:K22),AVERAGE(CY_Actual!$F22:K22)),"")</f>
        <v/>
      </c>
      <c r="L22" s="45" t="str">
        <f>IFERROR(IF(INDEX(Metrics!$G$6:$G$23,MATCH(CY_Actual_Cumulative!$D22,Metrics!$D$6:$D$23,0))=Calc!$K$8,SUM(CY_Actual!$F22:L22),AVERAGE(CY_Actual!$F22:L22)),"")</f>
        <v/>
      </c>
      <c r="M22" s="45" t="str">
        <f>IFERROR(IF(INDEX(Metrics!$G$6:$G$23,MATCH(CY_Actual_Cumulative!$D22,Metrics!$D$6:$D$23,0))=Calc!$K$8,SUM(CY_Actual!$F22:M22),AVERAGE(CY_Actual!$F22:M22)),"")</f>
        <v/>
      </c>
      <c r="N22" s="45" t="str">
        <f>IFERROR(IF(INDEX(Metrics!$G$6:$G$23,MATCH(CY_Actual_Cumulative!$D22,Metrics!$D$6:$D$23,0))=Calc!$K$8,SUM(CY_Actual!$F22:N22),AVERAGE(CY_Actual!$F22:N22)),"")</f>
        <v/>
      </c>
      <c r="O22" s="45" t="str">
        <f>IFERROR(IF(INDEX(Metrics!$G$6:$G$23,MATCH(CY_Actual_Cumulative!$D22,Metrics!$D$6:$D$23,0))=Calc!$K$8,SUM(CY_Actual!$F22:O22),AVERAGE(CY_Actual!$F22:O22)),"")</f>
        <v/>
      </c>
      <c r="P22" s="45" t="str">
        <f>IFERROR(IF(INDEX(Metrics!$G$6:$G$23,MATCH(CY_Actual_Cumulative!$D22,Metrics!$D$6:$D$23,0))=Calc!$K$8,SUM(CY_Actual!$F22:P22),AVERAGE(CY_Actual!$F22:P22)),"")</f>
        <v/>
      </c>
      <c r="Q22" s="69" t="str">
        <f>IFERROR(IF(INDEX(Metrics!$G$6:$G$23,MATCH(CY_Actual_Cumulative!$D22,Metrics!$D$6:$D$23,0))=Calc!$K$8,SUM(CY_Actual!$F22:Q22),AVERAGE(CY_Actual!$F22:Q22)),"")</f>
        <v/>
      </c>
    </row>
    <row r="23" spans="1:17" x14ac:dyDescent="0.25">
      <c r="A23" s="3"/>
      <c r="B23" s="62">
        <f>IFERROR(IF(LEN(INDEX(Metrics!$B$6:$E$23,ROW($A23)-ROW($A$5),MATCH(B$5,Metrics!$B$5:$E$5,0)))=0,"",INDEX(Metrics!$B$6:$E$23,ROW($A23)-ROW($A$5),MATCH(B$5,Metrics!$B$5:$E$5,0))),"")</f>
        <v>209</v>
      </c>
      <c r="C23" s="160" t="str">
        <f>IFERROR(IF(LEN(INDEX(Metrics!$B$6:$E$23,ROW($A23)-ROW($A$5),MATCH(C$5,Metrics!$B$5:$E$5,0)))=0,"",INDEX(Metrics!$B$6:$E$23,ROW($A23)-ROW($A$5),MATCH(C$5,Metrics!$B$5:$E$5,0))),"")</f>
        <v>Lead Generation</v>
      </c>
      <c r="D23" s="160" t="str">
        <f>IFERROR(IF(LEN(INDEX(Metrics!$B$6:$E$23,ROW($A23)-ROW($A$5),MATCH(D$5,Metrics!$B$5:$E$5,0)))=0,"",INDEX(Metrics!$B$6:$E$23,ROW($A23)-ROW($A$5),MATCH(D$5,Metrics!$B$5:$E$5,0))),"")</f>
        <v/>
      </c>
      <c r="E23" s="42" t="str">
        <f>IFERROR(IF(LEN(INDEX(Metrics!$B$6:$E$23,ROW($A23)-ROW($A$5),MATCH(E$5,Metrics!$B$5:$E$5,0)))=0,"",INDEX(Metrics!$B$6:$E$23,ROW($A23)-ROW($A$5),MATCH(E$5,Metrics!$B$5:$E$5,0))),"")</f>
        <v/>
      </c>
      <c r="F23" s="45" t="str">
        <f>IFERROR(IF(INDEX(Metrics!$G$6:$G$23,MATCH(CY_Actual_Cumulative!$D23,Metrics!$D$6:$D$23,0))=Calc!$K$8,SUM(CY_Actual!$F23:F23),AVERAGE(CY_Actual!$F23:F23)),"")</f>
        <v/>
      </c>
      <c r="G23" s="45" t="str">
        <f>IFERROR(IF(INDEX(Metrics!$G$6:$G$23,MATCH(CY_Actual_Cumulative!$D23,Metrics!$D$6:$D$23,0))=Calc!$K$8,SUM(CY_Actual!$F23:G23),AVERAGE(CY_Actual!$F23:G23)),"")</f>
        <v/>
      </c>
      <c r="H23" s="45" t="str">
        <f>IFERROR(IF(INDEX(Metrics!$G$6:$G$23,MATCH(CY_Actual_Cumulative!$D23,Metrics!$D$6:$D$23,0))=Calc!$K$8,SUM(CY_Actual!$F23:H23),AVERAGE(CY_Actual!$F23:H23)),"")</f>
        <v/>
      </c>
      <c r="I23" s="45" t="str">
        <f>IFERROR(IF(INDEX(Metrics!$G$6:$G$23,MATCH(CY_Actual_Cumulative!$D23,Metrics!$D$6:$D$23,0))=Calc!$K$8,SUM(CY_Actual!$F23:I23),AVERAGE(CY_Actual!$F23:I23)),"")</f>
        <v/>
      </c>
      <c r="J23" s="45" t="str">
        <f>IFERROR(IF(INDEX(Metrics!$G$6:$G$23,MATCH(CY_Actual_Cumulative!$D23,Metrics!$D$6:$D$23,0))=Calc!$K$8,SUM(CY_Actual!$F23:J23),AVERAGE(CY_Actual!$F23:J23)),"")</f>
        <v/>
      </c>
      <c r="K23" s="45" t="str">
        <f>IFERROR(IF(INDEX(Metrics!$G$6:$G$23,MATCH(CY_Actual_Cumulative!$D23,Metrics!$D$6:$D$23,0))=Calc!$K$8,SUM(CY_Actual!$F23:K23),AVERAGE(CY_Actual!$F23:K23)),"")</f>
        <v/>
      </c>
      <c r="L23" s="45" t="str">
        <f>IFERROR(IF(INDEX(Metrics!$G$6:$G$23,MATCH(CY_Actual_Cumulative!$D23,Metrics!$D$6:$D$23,0))=Calc!$K$8,SUM(CY_Actual!$F23:L23),AVERAGE(CY_Actual!$F23:L23)),"")</f>
        <v/>
      </c>
      <c r="M23" s="45" t="str">
        <f>IFERROR(IF(INDEX(Metrics!$G$6:$G$23,MATCH(CY_Actual_Cumulative!$D23,Metrics!$D$6:$D$23,0))=Calc!$K$8,SUM(CY_Actual!$F23:M23),AVERAGE(CY_Actual!$F23:M23)),"")</f>
        <v/>
      </c>
      <c r="N23" s="45" t="str">
        <f>IFERROR(IF(INDEX(Metrics!$G$6:$G$23,MATCH(CY_Actual_Cumulative!$D23,Metrics!$D$6:$D$23,0))=Calc!$K$8,SUM(CY_Actual!$F23:N23),AVERAGE(CY_Actual!$F23:N23)),"")</f>
        <v/>
      </c>
      <c r="O23" s="45" t="str">
        <f>IFERROR(IF(INDEX(Metrics!$G$6:$G$23,MATCH(CY_Actual_Cumulative!$D23,Metrics!$D$6:$D$23,0))=Calc!$K$8,SUM(CY_Actual!$F23:O23),AVERAGE(CY_Actual!$F23:O23)),"")</f>
        <v/>
      </c>
      <c r="P23" s="45" t="str">
        <f>IFERROR(IF(INDEX(Metrics!$G$6:$G$23,MATCH(CY_Actual_Cumulative!$D23,Metrics!$D$6:$D$23,0))=Calc!$K$8,SUM(CY_Actual!$F23:P23),AVERAGE(CY_Actual!$F23:P23)),"")</f>
        <v/>
      </c>
      <c r="Q23" s="69" t="str">
        <f>IFERROR(IF(INDEX(Metrics!$G$6:$G$23,MATCH(CY_Actual_Cumulative!$D23,Metrics!$D$6:$D$23,0))=Calc!$K$8,SUM(CY_Actual!$F23:Q23),AVERAGE(CY_Actual!$F23:Q23)),"")</f>
        <v/>
      </c>
    </row>
    <row r="24" spans="1:17" x14ac:dyDescent="0.25">
      <c r="A24" s="3"/>
      <c r="B24" s="217">
        <v>301</v>
      </c>
      <c r="C24" s="218" t="s">
        <v>132</v>
      </c>
      <c r="D24" s="218" t="s">
        <v>133</v>
      </c>
      <c r="E24" s="219" t="s">
        <v>100</v>
      </c>
      <c r="F24" s="240"/>
      <c r="G24" s="240"/>
      <c r="H24" s="240"/>
      <c r="I24" s="240"/>
      <c r="J24" s="240"/>
      <c r="K24" s="240"/>
      <c r="L24" s="240"/>
      <c r="M24" s="240"/>
      <c r="N24" s="240"/>
      <c r="O24" s="240"/>
      <c r="P24" s="240"/>
      <c r="Q24" s="241"/>
    </row>
    <row r="25" spans="1:17" x14ac:dyDescent="0.25">
      <c r="A25" s="3"/>
      <c r="B25" s="217">
        <v>302</v>
      </c>
      <c r="C25" s="218" t="s">
        <v>132</v>
      </c>
      <c r="D25" s="218" t="s">
        <v>135</v>
      </c>
      <c r="E25" s="219" t="s">
        <v>103</v>
      </c>
      <c r="F25" s="240"/>
      <c r="G25" s="240"/>
      <c r="H25" s="240"/>
      <c r="I25" s="240"/>
      <c r="J25" s="240"/>
      <c r="K25" s="240"/>
      <c r="L25" s="240"/>
      <c r="M25" s="240"/>
      <c r="N25" s="240"/>
      <c r="O25" s="240"/>
      <c r="P25" s="240"/>
      <c r="Q25" s="241"/>
    </row>
    <row r="26" spans="1:17" x14ac:dyDescent="0.2">
      <c r="A26" s="3"/>
      <c r="B26" s="217">
        <v>303</v>
      </c>
      <c r="C26" s="218" t="s">
        <v>132</v>
      </c>
      <c r="D26" s="218" t="s">
        <v>137</v>
      </c>
      <c r="E26" s="219" t="s">
        <v>138</v>
      </c>
      <c r="F26" s="242"/>
      <c r="G26" s="240"/>
      <c r="H26" s="240"/>
      <c r="I26" s="240"/>
      <c r="J26" s="240"/>
      <c r="K26" s="240"/>
      <c r="L26" s="242"/>
      <c r="M26" s="240"/>
      <c r="N26" s="240"/>
      <c r="O26" s="240"/>
      <c r="P26" s="240"/>
      <c r="Q26" s="241"/>
    </row>
    <row r="27" spans="1:17" x14ac:dyDescent="0.25">
      <c r="A27" s="3"/>
      <c r="B27" s="217">
        <v>304</v>
      </c>
      <c r="C27" s="218" t="s">
        <v>132</v>
      </c>
      <c r="D27" s="218" t="s">
        <v>140</v>
      </c>
      <c r="E27" s="219" t="s">
        <v>100</v>
      </c>
      <c r="F27" s="240"/>
      <c r="G27" s="240"/>
      <c r="H27" s="240"/>
      <c r="I27" s="240"/>
      <c r="J27" s="240"/>
      <c r="K27" s="240"/>
      <c r="L27" s="240"/>
      <c r="M27" s="240"/>
      <c r="N27" s="240"/>
      <c r="O27" s="240"/>
      <c r="P27" s="240"/>
      <c r="Q27" s="241"/>
    </row>
    <row r="28" spans="1:17" x14ac:dyDescent="0.25">
      <c r="A28" s="3"/>
      <c r="B28" s="217">
        <v>305</v>
      </c>
      <c r="C28" s="218" t="s">
        <v>132</v>
      </c>
      <c r="D28" s="218" t="s">
        <v>142</v>
      </c>
      <c r="E28" s="219" t="s">
        <v>100</v>
      </c>
      <c r="F28" s="240"/>
      <c r="G28" s="240"/>
      <c r="H28" s="240"/>
      <c r="I28" s="240"/>
      <c r="J28" s="240"/>
      <c r="K28" s="240"/>
      <c r="L28" s="240"/>
      <c r="M28" s="240"/>
      <c r="N28" s="240"/>
      <c r="O28" s="240"/>
      <c r="P28" s="240"/>
      <c r="Q28" s="241"/>
    </row>
    <row r="29" spans="1:17" x14ac:dyDescent="0.2">
      <c r="A29" s="3"/>
      <c r="B29" s="217">
        <v>306</v>
      </c>
      <c r="C29" s="218" t="s">
        <v>132</v>
      </c>
      <c r="D29" s="221" t="s">
        <v>161</v>
      </c>
      <c r="E29" s="222" t="s">
        <v>161</v>
      </c>
      <c r="F29" s="242"/>
      <c r="G29" s="240"/>
      <c r="H29" s="240"/>
      <c r="I29" s="240"/>
      <c r="J29" s="240"/>
      <c r="K29" s="240"/>
      <c r="L29" s="242"/>
      <c r="M29" s="240"/>
      <c r="N29" s="240"/>
      <c r="O29" s="240"/>
      <c r="P29" s="240"/>
      <c r="Q29" s="241"/>
    </row>
    <row r="30" spans="1:17" x14ac:dyDescent="0.25">
      <c r="A30" s="3"/>
      <c r="B30" s="217">
        <v>307</v>
      </c>
      <c r="C30" s="218" t="s">
        <v>132</v>
      </c>
      <c r="D30" s="218" t="s">
        <v>161</v>
      </c>
      <c r="E30" s="219" t="s">
        <v>161</v>
      </c>
      <c r="F30" s="243"/>
      <c r="G30" s="243"/>
      <c r="H30" s="243"/>
      <c r="I30" s="243"/>
      <c r="J30" s="243"/>
      <c r="K30" s="243"/>
      <c r="L30" s="240"/>
      <c r="M30" s="240"/>
      <c r="N30" s="240"/>
      <c r="O30" s="240"/>
      <c r="P30" s="240"/>
      <c r="Q30" s="241"/>
    </row>
    <row r="31" spans="1:17" x14ac:dyDescent="0.25">
      <c r="A31" s="3"/>
      <c r="B31" s="217">
        <v>401</v>
      </c>
      <c r="C31" s="218" t="s">
        <v>144</v>
      </c>
      <c r="D31" s="218" t="s">
        <v>145</v>
      </c>
      <c r="E31" s="219" t="s">
        <v>138</v>
      </c>
      <c r="F31" s="240"/>
      <c r="G31" s="240"/>
      <c r="H31" s="240"/>
      <c r="I31" s="240"/>
      <c r="J31" s="240"/>
      <c r="K31" s="240"/>
      <c r="L31" s="240"/>
      <c r="M31" s="240"/>
      <c r="N31" s="240"/>
      <c r="O31" s="240"/>
      <c r="P31" s="240"/>
      <c r="Q31" s="241"/>
    </row>
    <row r="32" spans="1:17" x14ac:dyDescent="0.25">
      <c r="A32" s="3"/>
      <c r="B32" s="217">
        <v>402</v>
      </c>
      <c r="C32" s="218" t="s">
        <v>144</v>
      </c>
      <c r="D32" s="218" t="s">
        <v>147</v>
      </c>
      <c r="E32" s="219" t="s">
        <v>103</v>
      </c>
      <c r="F32" s="240"/>
      <c r="G32" s="240"/>
      <c r="H32" s="240"/>
      <c r="I32" s="240"/>
      <c r="J32" s="240"/>
      <c r="K32" s="240"/>
      <c r="L32" s="240"/>
      <c r="M32" s="240"/>
      <c r="N32" s="240"/>
      <c r="O32" s="240"/>
      <c r="P32" s="240"/>
      <c r="Q32" s="241"/>
    </row>
    <row r="33" spans="1:17" x14ac:dyDescent="0.25">
      <c r="A33" s="3"/>
      <c r="B33" s="217">
        <v>403</v>
      </c>
      <c r="C33" s="218" t="s">
        <v>144</v>
      </c>
      <c r="D33" s="218" t="s">
        <v>149</v>
      </c>
      <c r="E33" s="219" t="s">
        <v>112</v>
      </c>
      <c r="F33" s="240"/>
      <c r="G33" s="240"/>
      <c r="H33" s="240"/>
      <c r="I33" s="240"/>
      <c r="J33" s="240"/>
      <c r="K33" s="240"/>
      <c r="L33" s="240"/>
      <c r="M33" s="240"/>
      <c r="N33" s="240"/>
      <c r="O33" s="240"/>
      <c r="P33" s="240"/>
      <c r="Q33" s="241"/>
    </row>
    <row r="34" spans="1:17" x14ac:dyDescent="0.25">
      <c r="A34" s="3"/>
      <c r="B34" s="217">
        <v>404</v>
      </c>
      <c r="C34" s="218" t="s">
        <v>144</v>
      </c>
      <c r="D34" s="218" t="s">
        <v>151</v>
      </c>
      <c r="E34" s="219" t="s">
        <v>103</v>
      </c>
      <c r="F34" s="240"/>
      <c r="G34" s="240"/>
      <c r="H34" s="240"/>
      <c r="I34" s="240"/>
      <c r="J34" s="240"/>
      <c r="K34" s="240"/>
      <c r="L34" s="240"/>
      <c r="M34" s="240"/>
      <c r="N34" s="240"/>
      <c r="O34" s="240"/>
      <c r="P34" s="240"/>
      <c r="Q34" s="241"/>
    </row>
    <row r="35" spans="1:17" x14ac:dyDescent="0.25">
      <c r="A35" s="3"/>
      <c r="B35" s="217">
        <v>405</v>
      </c>
      <c r="C35" s="218" t="s">
        <v>144</v>
      </c>
      <c r="D35" s="218" t="s">
        <v>161</v>
      </c>
      <c r="E35" s="219" t="s">
        <v>161</v>
      </c>
      <c r="F35" s="240"/>
      <c r="G35" s="240"/>
      <c r="H35" s="240"/>
      <c r="I35" s="240"/>
      <c r="J35" s="240"/>
      <c r="K35" s="240"/>
      <c r="L35" s="240"/>
      <c r="M35" s="240"/>
      <c r="N35" s="240"/>
      <c r="O35" s="240"/>
      <c r="P35" s="240"/>
      <c r="Q35" s="241"/>
    </row>
    <row r="36" spans="1:17" x14ac:dyDescent="0.2">
      <c r="A36" s="3"/>
      <c r="B36" s="217">
        <v>406</v>
      </c>
      <c r="C36" s="218" t="s">
        <v>144</v>
      </c>
      <c r="D36" s="218" t="s">
        <v>161</v>
      </c>
      <c r="E36" s="219" t="s">
        <v>161</v>
      </c>
      <c r="F36" s="242"/>
      <c r="G36" s="240"/>
      <c r="H36" s="240"/>
      <c r="I36" s="240"/>
      <c r="J36" s="240"/>
      <c r="K36" s="240"/>
      <c r="L36" s="242"/>
      <c r="M36" s="240"/>
      <c r="N36" s="240"/>
      <c r="O36" s="240"/>
      <c r="P36" s="240"/>
      <c r="Q36" s="241"/>
    </row>
    <row r="37" spans="1:17" x14ac:dyDescent="0.25">
      <c r="A37" s="3"/>
      <c r="B37" s="217">
        <v>501</v>
      </c>
      <c r="C37" s="218" t="s">
        <v>153</v>
      </c>
      <c r="D37" s="218" t="s">
        <v>154</v>
      </c>
      <c r="E37" s="219" t="s">
        <v>103</v>
      </c>
      <c r="F37" s="240"/>
      <c r="G37" s="240"/>
      <c r="H37" s="240"/>
      <c r="I37" s="240"/>
      <c r="J37" s="240"/>
      <c r="K37" s="240"/>
      <c r="L37" s="240"/>
      <c r="M37" s="240"/>
      <c r="N37" s="240"/>
      <c r="O37" s="240"/>
      <c r="P37" s="240"/>
      <c r="Q37" s="241"/>
    </row>
    <row r="38" spans="1:17" x14ac:dyDescent="0.2">
      <c r="A38" s="3"/>
      <c r="B38" s="217">
        <v>502</v>
      </c>
      <c r="C38" s="218" t="s">
        <v>153</v>
      </c>
      <c r="D38" s="218" t="s">
        <v>156</v>
      </c>
      <c r="E38" s="219" t="s">
        <v>100</v>
      </c>
      <c r="F38" s="242"/>
      <c r="G38" s="240"/>
      <c r="H38" s="240"/>
      <c r="I38" s="240"/>
      <c r="J38" s="240"/>
      <c r="K38" s="240"/>
      <c r="L38" s="242"/>
      <c r="M38" s="240"/>
      <c r="N38" s="240"/>
      <c r="O38" s="240"/>
      <c r="P38" s="240"/>
      <c r="Q38" s="241"/>
    </row>
    <row r="39" spans="1:17" x14ac:dyDescent="0.25">
      <c r="A39" s="3"/>
      <c r="B39" s="217">
        <v>503</v>
      </c>
      <c r="C39" s="218" t="s">
        <v>153</v>
      </c>
      <c r="D39" s="218" t="s">
        <v>158</v>
      </c>
      <c r="E39" s="219" t="s">
        <v>103</v>
      </c>
      <c r="F39" s="243"/>
      <c r="G39" s="243"/>
      <c r="H39" s="243"/>
      <c r="I39" s="243"/>
      <c r="J39" s="243"/>
      <c r="K39" s="243"/>
      <c r="L39" s="243"/>
      <c r="M39" s="243"/>
      <c r="N39" s="243"/>
      <c r="O39" s="243"/>
      <c r="P39" s="243"/>
      <c r="Q39" s="244"/>
    </row>
    <row r="40" spans="1:17" x14ac:dyDescent="0.25">
      <c r="A40" s="3"/>
      <c r="B40" s="217">
        <v>504</v>
      </c>
      <c r="C40" s="218" t="s">
        <v>153</v>
      </c>
      <c r="D40" s="218" t="s">
        <v>161</v>
      </c>
      <c r="E40" s="219" t="s">
        <v>161</v>
      </c>
      <c r="F40" s="240"/>
      <c r="G40" s="240"/>
      <c r="H40" s="240"/>
      <c r="I40" s="240"/>
      <c r="J40" s="240"/>
      <c r="K40" s="240"/>
      <c r="L40" s="240"/>
      <c r="M40" s="240"/>
      <c r="N40" s="240"/>
      <c r="O40" s="240"/>
      <c r="P40" s="240"/>
      <c r="Q40" s="241"/>
    </row>
    <row r="41" spans="1:17" x14ac:dyDescent="0.25">
      <c r="A41" s="3"/>
      <c r="B41" s="217">
        <v>505</v>
      </c>
      <c r="C41" s="218" t="s">
        <v>153</v>
      </c>
      <c r="D41" s="218" t="s">
        <v>161</v>
      </c>
      <c r="E41" s="219" t="s">
        <v>161</v>
      </c>
      <c r="F41" s="240"/>
      <c r="G41" s="240"/>
      <c r="H41" s="240"/>
      <c r="I41" s="240"/>
      <c r="J41" s="240"/>
      <c r="K41" s="240"/>
      <c r="L41" s="240"/>
      <c r="M41" s="240"/>
      <c r="N41" s="240"/>
      <c r="O41" s="240"/>
      <c r="P41" s="240"/>
      <c r="Q41" s="241"/>
    </row>
    <row r="42" spans="1:17" x14ac:dyDescent="0.25">
      <c r="A42" s="3"/>
      <c r="B42" s="217"/>
      <c r="C42" s="218"/>
      <c r="D42" s="218"/>
      <c r="E42" s="219"/>
      <c r="F42" s="240"/>
      <c r="G42" s="240"/>
      <c r="H42" s="240"/>
      <c r="I42" s="240"/>
      <c r="J42" s="240"/>
      <c r="K42" s="240"/>
      <c r="L42" s="240"/>
      <c r="M42" s="240"/>
      <c r="N42" s="240"/>
      <c r="O42" s="240"/>
      <c r="P42" s="240"/>
      <c r="Q42" s="241"/>
    </row>
    <row r="43" spans="1:17" x14ac:dyDescent="0.25">
      <c r="A43" s="3"/>
      <c r="B43" s="217"/>
      <c r="C43" s="218"/>
      <c r="D43" s="218"/>
      <c r="E43" s="219"/>
      <c r="F43" s="240"/>
      <c r="G43" s="240"/>
      <c r="H43" s="240"/>
      <c r="I43" s="240"/>
      <c r="J43" s="240"/>
      <c r="K43" s="240"/>
      <c r="L43" s="240"/>
      <c r="M43" s="240"/>
      <c r="N43" s="240"/>
      <c r="O43" s="240"/>
      <c r="P43" s="240"/>
      <c r="Q43" s="241"/>
    </row>
    <row r="44" spans="1:17" x14ac:dyDescent="0.25">
      <c r="A44" s="3"/>
      <c r="B44" s="217"/>
      <c r="C44" s="218"/>
      <c r="D44" s="218"/>
      <c r="E44" s="219"/>
      <c r="F44" s="243"/>
      <c r="G44" s="243"/>
      <c r="H44" s="243"/>
      <c r="I44" s="243"/>
      <c r="J44" s="243"/>
      <c r="K44" s="243"/>
      <c r="L44" s="243"/>
      <c r="M44" s="243"/>
      <c r="N44" s="243"/>
      <c r="O44" s="243"/>
      <c r="P44" s="243"/>
      <c r="Q44" s="244"/>
    </row>
    <row r="45" spans="1:17" x14ac:dyDescent="0.25">
      <c r="A45" s="3"/>
      <c r="B45" s="217"/>
      <c r="C45" s="218"/>
      <c r="D45" s="218"/>
      <c r="E45" s="219"/>
      <c r="F45" s="243"/>
      <c r="G45" s="243"/>
      <c r="H45" s="243"/>
      <c r="I45" s="243"/>
      <c r="J45" s="243"/>
      <c r="K45" s="243"/>
      <c r="L45" s="243"/>
      <c r="M45" s="243"/>
      <c r="N45" s="243"/>
      <c r="O45" s="243"/>
      <c r="P45" s="243"/>
      <c r="Q45" s="244"/>
    </row>
    <row r="46" spans="1:17" x14ac:dyDescent="0.25">
      <c r="A46" s="3"/>
      <c r="B46" s="217"/>
      <c r="C46" s="218"/>
      <c r="D46" s="218"/>
      <c r="E46" s="219"/>
      <c r="F46" s="243"/>
      <c r="G46" s="243"/>
      <c r="H46" s="243"/>
      <c r="I46" s="243"/>
      <c r="J46" s="243"/>
      <c r="K46" s="243"/>
      <c r="L46" s="243"/>
      <c r="M46" s="243"/>
      <c r="N46" s="243"/>
      <c r="O46" s="243"/>
      <c r="P46" s="243"/>
      <c r="Q46" s="244"/>
    </row>
    <row r="47" spans="1:17" x14ac:dyDescent="0.25">
      <c r="A47" s="3"/>
      <c r="B47" s="217"/>
      <c r="C47" s="218"/>
      <c r="D47" s="218"/>
      <c r="E47" s="219"/>
      <c r="F47" s="243"/>
      <c r="G47" s="243"/>
      <c r="H47" s="243"/>
      <c r="I47" s="243"/>
      <c r="J47" s="243"/>
      <c r="K47" s="243"/>
      <c r="L47" s="243"/>
      <c r="M47" s="243"/>
      <c r="N47" s="243"/>
      <c r="O47" s="243"/>
      <c r="P47" s="243"/>
      <c r="Q47" s="244"/>
    </row>
    <row r="48" spans="1:17" x14ac:dyDescent="0.25">
      <c r="A48" s="3"/>
      <c r="B48" s="217"/>
      <c r="C48" s="218"/>
      <c r="D48" s="218"/>
      <c r="E48" s="219"/>
      <c r="F48" s="243"/>
      <c r="G48" s="243"/>
      <c r="H48" s="243"/>
      <c r="I48" s="243"/>
      <c r="J48" s="243"/>
      <c r="K48" s="243"/>
      <c r="L48" s="243"/>
      <c r="M48" s="243"/>
      <c r="N48" s="243"/>
      <c r="O48" s="243"/>
      <c r="P48" s="243"/>
      <c r="Q48" s="244"/>
    </row>
    <row r="49" spans="1:17" x14ac:dyDescent="0.25">
      <c r="A49" s="3"/>
      <c r="B49" s="217"/>
      <c r="C49" s="218"/>
      <c r="D49" s="218"/>
      <c r="E49" s="219"/>
      <c r="F49" s="243"/>
      <c r="G49" s="243"/>
      <c r="H49" s="243"/>
      <c r="I49" s="243"/>
      <c r="J49" s="243"/>
      <c r="K49" s="243"/>
      <c r="L49" s="243"/>
      <c r="M49" s="243"/>
      <c r="N49" s="243"/>
      <c r="O49" s="243"/>
      <c r="P49" s="243"/>
      <c r="Q49" s="244"/>
    </row>
    <row r="50" spans="1:17" x14ac:dyDescent="0.25">
      <c r="A50" s="3"/>
      <c r="B50" s="217"/>
      <c r="C50" s="218"/>
      <c r="D50" s="218"/>
      <c r="E50" s="219"/>
      <c r="F50" s="243"/>
      <c r="G50" s="243"/>
      <c r="H50" s="243"/>
      <c r="I50" s="243"/>
      <c r="J50" s="243"/>
      <c r="K50" s="243"/>
      <c r="L50" s="243"/>
      <c r="M50" s="243"/>
      <c r="N50" s="243"/>
      <c r="O50" s="243"/>
      <c r="P50" s="243"/>
      <c r="Q50" s="244"/>
    </row>
    <row r="51" spans="1:17" x14ac:dyDescent="0.25">
      <c r="A51" s="3"/>
      <c r="B51" s="217"/>
      <c r="C51" s="218"/>
      <c r="D51" s="218"/>
      <c r="E51" s="219"/>
      <c r="F51" s="243"/>
      <c r="G51" s="243"/>
      <c r="H51" s="243"/>
      <c r="I51" s="243"/>
      <c r="J51" s="243"/>
      <c r="K51" s="243"/>
      <c r="L51" s="243"/>
      <c r="M51" s="243"/>
      <c r="N51" s="243"/>
      <c r="O51" s="243"/>
      <c r="P51" s="243"/>
      <c r="Q51" s="244"/>
    </row>
    <row r="52" spans="1:17" x14ac:dyDescent="0.25">
      <c r="A52" s="3"/>
      <c r="B52" s="217"/>
      <c r="C52" s="218"/>
      <c r="D52" s="218"/>
      <c r="E52" s="219"/>
      <c r="F52" s="243"/>
      <c r="G52" s="243"/>
      <c r="H52" s="243"/>
      <c r="I52" s="243"/>
      <c r="J52" s="243"/>
      <c r="K52" s="243"/>
      <c r="L52" s="243"/>
      <c r="M52" s="243"/>
      <c r="N52" s="243"/>
      <c r="O52" s="243"/>
      <c r="P52" s="243"/>
      <c r="Q52" s="244"/>
    </row>
    <row r="53" spans="1:17" x14ac:dyDescent="0.25">
      <c r="A53" s="3"/>
      <c r="B53" s="217"/>
      <c r="C53" s="218"/>
      <c r="D53" s="218"/>
      <c r="E53" s="219"/>
      <c r="F53" s="243"/>
      <c r="G53" s="243"/>
      <c r="H53" s="243"/>
      <c r="I53" s="243"/>
      <c r="J53" s="243"/>
      <c r="K53" s="243"/>
      <c r="L53" s="243"/>
      <c r="M53" s="243"/>
      <c r="N53" s="243"/>
      <c r="O53" s="243"/>
      <c r="P53" s="243"/>
      <c r="Q53" s="244"/>
    </row>
    <row r="54" spans="1:17" x14ac:dyDescent="0.25">
      <c r="A54" s="3"/>
      <c r="B54" s="217"/>
      <c r="C54" s="218"/>
      <c r="D54" s="218"/>
      <c r="E54" s="219"/>
      <c r="F54" s="243"/>
      <c r="G54" s="243"/>
      <c r="H54" s="243"/>
      <c r="I54" s="243"/>
      <c r="J54" s="243"/>
      <c r="K54" s="243"/>
      <c r="L54" s="243"/>
      <c r="M54" s="243"/>
      <c r="N54" s="243"/>
      <c r="O54" s="243"/>
      <c r="P54" s="243"/>
      <c r="Q54" s="244"/>
    </row>
    <row r="55" spans="1:17" x14ac:dyDescent="0.25">
      <c r="A55" s="3"/>
      <c r="B55" s="217"/>
      <c r="C55" s="218"/>
      <c r="D55" s="218"/>
      <c r="E55" s="219"/>
      <c r="F55" s="243"/>
      <c r="G55" s="243"/>
      <c r="H55" s="243"/>
      <c r="I55" s="243"/>
      <c r="J55" s="243"/>
      <c r="K55" s="243"/>
      <c r="L55" s="243"/>
      <c r="M55" s="243"/>
      <c r="N55" s="243"/>
      <c r="O55" s="243"/>
      <c r="P55" s="243"/>
      <c r="Q55" s="244"/>
    </row>
    <row r="56" spans="1:17" x14ac:dyDescent="0.25">
      <c r="B56" s="217"/>
      <c r="C56" s="218"/>
      <c r="D56" s="218"/>
      <c r="E56" s="219"/>
      <c r="F56" s="243"/>
      <c r="G56" s="243"/>
      <c r="H56" s="243"/>
      <c r="I56" s="243"/>
      <c r="J56" s="243"/>
      <c r="K56" s="243"/>
      <c r="L56" s="243"/>
      <c r="M56" s="243"/>
      <c r="N56" s="243"/>
      <c r="O56" s="243"/>
      <c r="P56" s="243"/>
      <c r="Q56" s="244"/>
    </row>
    <row r="57" spans="1:17" x14ac:dyDescent="0.25">
      <c r="B57" s="217"/>
      <c r="C57" s="218"/>
      <c r="D57" s="218"/>
      <c r="E57" s="219"/>
      <c r="F57" s="243"/>
      <c r="G57" s="243"/>
      <c r="H57" s="243"/>
      <c r="I57" s="243"/>
      <c r="J57" s="243"/>
      <c r="K57" s="243"/>
      <c r="L57" s="243"/>
      <c r="M57" s="243"/>
      <c r="N57" s="243"/>
      <c r="O57" s="243"/>
      <c r="P57" s="243"/>
      <c r="Q57" s="244"/>
    </row>
    <row r="58" spans="1:17" x14ac:dyDescent="0.25">
      <c r="B58" s="217"/>
      <c r="C58" s="218"/>
      <c r="D58" s="218"/>
      <c r="E58" s="219"/>
      <c r="F58" s="243"/>
      <c r="G58" s="243"/>
      <c r="H58" s="243"/>
      <c r="I58" s="243"/>
      <c r="J58" s="243"/>
      <c r="K58" s="243"/>
      <c r="L58" s="243"/>
      <c r="M58" s="243"/>
      <c r="N58" s="243"/>
      <c r="O58" s="243"/>
      <c r="P58" s="243"/>
      <c r="Q58" s="244"/>
    </row>
    <row r="59" spans="1:17" x14ac:dyDescent="0.25">
      <c r="B59" s="217"/>
      <c r="C59" s="218"/>
      <c r="D59" s="218"/>
      <c r="E59" s="219"/>
      <c r="F59" s="243"/>
      <c r="G59" s="243"/>
      <c r="H59" s="243"/>
      <c r="I59" s="243"/>
      <c r="J59" s="243"/>
      <c r="K59" s="243"/>
      <c r="L59" s="243"/>
      <c r="M59" s="243"/>
      <c r="N59" s="243"/>
      <c r="O59" s="243"/>
      <c r="P59" s="243"/>
      <c r="Q59" s="244"/>
    </row>
    <row r="60" spans="1:17" x14ac:dyDescent="0.25">
      <c r="B60" s="217"/>
      <c r="C60" s="218"/>
      <c r="D60" s="218"/>
      <c r="E60" s="219"/>
      <c r="F60" s="243"/>
      <c r="G60" s="243"/>
      <c r="H60" s="243"/>
      <c r="I60" s="243"/>
      <c r="J60" s="243"/>
      <c r="K60" s="243"/>
      <c r="L60" s="243"/>
      <c r="M60" s="243"/>
      <c r="N60" s="243"/>
      <c r="O60" s="243"/>
      <c r="P60" s="243"/>
      <c r="Q60" s="244"/>
    </row>
    <row r="61" spans="1:17" x14ac:dyDescent="0.25">
      <c r="B61" s="217"/>
      <c r="C61" s="218"/>
      <c r="D61" s="218"/>
      <c r="E61" s="219"/>
      <c r="F61" s="243"/>
      <c r="G61" s="243"/>
      <c r="H61" s="243"/>
      <c r="I61" s="243"/>
      <c r="J61" s="243"/>
      <c r="K61" s="243"/>
      <c r="L61" s="243"/>
      <c r="M61" s="243"/>
      <c r="N61" s="243"/>
      <c r="O61" s="243"/>
      <c r="P61" s="243"/>
      <c r="Q61" s="244"/>
    </row>
    <row r="62" spans="1:17" x14ac:dyDescent="0.25">
      <c r="B62" s="217"/>
      <c r="C62" s="218"/>
      <c r="D62" s="218"/>
      <c r="E62" s="219"/>
      <c r="F62" s="243"/>
      <c r="G62" s="243"/>
      <c r="H62" s="243"/>
      <c r="I62" s="243"/>
      <c r="J62" s="243"/>
      <c r="K62" s="243"/>
      <c r="L62" s="243"/>
      <c r="M62" s="243"/>
      <c r="N62" s="243"/>
      <c r="O62" s="243"/>
      <c r="P62" s="243"/>
      <c r="Q62" s="244"/>
    </row>
    <row r="63" spans="1:17" x14ac:dyDescent="0.25">
      <c r="B63" s="217"/>
      <c r="C63" s="218"/>
      <c r="D63" s="218"/>
      <c r="E63" s="219"/>
      <c r="F63" s="243"/>
      <c r="G63" s="243"/>
      <c r="H63" s="243"/>
      <c r="I63" s="243"/>
      <c r="J63" s="243"/>
      <c r="K63" s="243"/>
      <c r="L63" s="243"/>
      <c r="M63" s="243"/>
      <c r="N63" s="243"/>
      <c r="O63" s="243"/>
      <c r="P63" s="243"/>
      <c r="Q63" s="244"/>
    </row>
    <row r="64" spans="1:17" x14ac:dyDescent="0.25">
      <c r="B64" s="217"/>
      <c r="C64" s="218"/>
      <c r="D64" s="218"/>
      <c r="E64" s="219"/>
      <c r="F64" s="243"/>
      <c r="G64" s="243"/>
      <c r="H64" s="243"/>
      <c r="I64" s="243"/>
      <c r="J64" s="243"/>
      <c r="K64" s="243"/>
      <c r="L64" s="243"/>
      <c r="M64" s="243"/>
      <c r="N64" s="243"/>
      <c r="O64" s="243"/>
      <c r="P64" s="243"/>
      <c r="Q64" s="244"/>
    </row>
    <row r="65" spans="2:17" x14ac:dyDescent="0.25">
      <c r="B65" s="217"/>
      <c r="C65" s="218"/>
      <c r="D65" s="218"/>
      <c r="E65" s="219"/>
      <c r="F65" s="243"/>
      <c r="G65" s="243"/>
      <c r="H65" s="243"/>
      <c r="I65" s="243"/>
      <c r="J65" s="243"/>
      <c r="K65" s="243"/>
      <c r="L65" s="243"/>
      <c r="M65" s="243"/>
      <c r="N65" s="243"/>
      <c r="O65" s="243"/>
      <c r="P65" s="243"/>
      <c r="Q65" s="244"/>
    </row>
    <row r="66" spans="2:17" x14ac:dyDescent="0.25">
      <c r="B66" s="217"/>
      <c r="C66" s="218"/>
      <c r="D66" s="218"/>
      <c r="E66" s="219"/>
      <c r="F66" s="243"/>
      <c r="G66" s="243"/>
      <c r="H66" s="243"/>
      <c r="I66" s="243"/>
      <c r="J66" s="243"/>
      <c r="K66" s="243"/>
      <c r="L66" s="243"/>
      <c r="M66" s="243"/>
      <c r="N66" s="243"/>
      <c r="O66" s="243"/>
      <c r="P66" s="243"/>
      <c r="Q66" s="244"/>
    </row>
    <row r="67" spans="2:17" x14ac:dyDescent="0.25">
      <c r="B67" s="217"/>
      <c r="C67" s="218"/>
      <c r="D67" s="218"/>
      <c r="E67" s="219"/>
      <c r="F67" s="243"/>
      <c r="G67" s="243"/>
      <c r="H67" s="243"/>
      <c r="I67" s="243"/>
      <c r="J67" s="243"/>
      <c r="K67" s="243"/>
      <c r="L67" s="243"/>
      <c r="M67" s="243"/>
      <c r="N67" s="243"/>
      <c r="O67" s="243"/>
      <c r="P67" s="243"/>
      <c r="Q67" s="244"/>
    </row>
    <row r="68" spans="2:17" x14ac:dyDescent="0.25">
      <c r="B68" s="217"/>
      <c r="C68" s="218"/>
      <c r="D68" s="218"/>
      <c r="E68" s="219"/>
      <c r="F68" s="243"/>
      <c r="G68" s="243"/>
      <c r="H68" s="243"/>
      <c r="I68" s="243"/>
      <c r="J68" s="243"/>
      <c r="K68" s="243"/>
      <c r="L68" s="243"/>
      <c r="M68" s="243"/>
      <c r="N68" s="243"/>
      <c r="O68" s="243"/>
      <c r="P68" s="243"/>
      <c r="Q68" s="244"/>
    </row>
    <row r="69" spans="2:17" x14ac:dyDescent="0.25">
      <c r="B69" s="217"/>
      <c r="C69" s="218"/>
      <c r="D69" s="218"/>
      <c r="E69" s="219"/>
      <c r="F69" s="243"/>
      <c r="G69" s="243"/>
      <c r="H69" s="243"/>
      <c r="I69" s="243"/>
      <c r="J69" s="243"/>
      <c r="K69" s="243"/>
      <c r="L69" s="243"/>
      <c r="M69" s="243"/>
      <c r="N69" s="243"/>
      <c r="O69" s="243"/>
      <c r="P69" s="243"/>
      <c r="Q69" s="244"/>
    </row>
    <row r="70" spans="2:17" x14ac:dyDescent="0.25">
      <c r="B70" s="224"/>
      <c r="C70" s="225"/>
      <c r="D70" s="225"/>
      <c r="E70" s="226"/>
      <c r="F70" s="245"/>
      <c r="G70" s="245"/>
      <c r="H70" s="245"/>
      <c r="I70" s="245"/>
      <c r="J70" s="245"/>
      <c r="K70" s="245"/>
      <c r="L70" s="245"/>
      <c r="M70" s="245"/>
      <c r="N70" s="245"/>
      <c r="O70" s="245"/>
      <c r="P70" s="245"/>
      <c r="Q70" s="246"/>
    </row>
  </sheetData>
  <sheetProtection algorithmName="SHA-512" hashValue="LhatjaLK0h/ulvkfDmJa9z8igzqK9IETgKOLWOUD9oG2hEE7I5R01/hHOjifxmwh1bX7Nzy11PyFp07mEKDXYg==" saltValue="8q4ZuTe8afQeO5N4kHAEgA==" spinCount="100000" sheet="1" objects="1" scenarios="1"/>
  <printOptions horizontalCentered="1" gridLines="1"/>
  <pageMargins left="0.31496062992125984" right="0.31496062992125984" top="0.31496062992125984" bottom="0.31496062992125984" header="0.31496062992125984" footer="0.31496062992125984"/>
  <pageSetup scale="76" orientation="landscape" r:id="rId1"/>
  <ignoredErrors>
    <ignoredError sqref="G106:J1048575" formulaRange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DE0ED-323A-415B-A218-B7A51E9C4EB9}">
  <sheetPr>
    <tabColor rgb="FF5B8E7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17" s="108" customFormat="1" ht="24" customHeight="1" x14ac:dyDescent="0.25">
      <c r="B3" s="79"/>
      <c r="C3" s="88" t="s">
        <v>81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37" t="s">
        <v>0</v>
      </c>
      <c r="C5" s="38" t="s">
        <v>10</v>
      </c>
      <c r="D5" s="38" t="s">
        <v>7</v>
      </c>
      <c r="E5" s="38" t="s">
        <v>1</v>
      </c>
      <c r="F5" s="39" t="str">
        <f>IFERROR(INDEX(Calc!$H$7:$H$18,COLUMN(CY_Target_Cumulative!F4)-COLUMN(CY_Target_Cumulative!$E$4)),"")</f>
        <v>Jan 2022</v>
      </c>
      <c r="G5" s="39" t="str">
        <f>IFERROR(INDEX(Calc!$H$7:$H$18,COLUMN(CY_Target_Cumulative!G4)-COLUMN(CY_Target_Cumulative!$E$4)),"")</f>
        <v>Feb 2022</v>
      </c>
      <c r="H5" s="39" t="str">
        <f>IFERROR(INDEX(Calc!$H$7:$H$18,COLUMN(CY_Target_Cumulative!H4)-COLUMN(CY_Target_Cumulative!$E$4)),"")</f>
        <v>Mar 2022</v>
      </c>
      <c r="I5" s="39" t="str">
        <f>IFERROR(INDEX(Calc!$H$7:$H$18,COLUMN(CY_Target_Cumulative!I4)-COLUMN(CY_Target_Cumulative!$E$4)),"")</f>
        <v>Apr 2022</v>
      </c>
      <c r="J5" s="39" t="str">
        <f>IFERROR(INDEX(Calc!$H$7:$H$18,COLUMN(CY_Target_Cumulative!J4)-COLUMN(CY_Target_Cumulative!$E$4)),"")</f>
        <v>May 2022</v>
      </c>
      <c r="K5" s="39" t="str">
        <f>IFERROR(INDEX(Calc!$H$7:$H$18,COLUMN(CY_Target_Cumulative!K4)-COLUMN(CY_Target_Cumulative!$E$4)),"")</f>
        <v>Jun 2022</v>
      </c>
      <c r="L5" s="39" t="str">
        <f>IFERROR(INDEX(Calc!$H$7:$H$18,COLUMN(CY_Target_Cumulative!L4)-COLUMN(CY_Target_Cumulative!$E$4)),"")</f>
        <v>Jul 2022</v>
      </c>
      <c r="M5" s="39" t="str">
        <f>IFERROR(INDEX(Calc!$H$7:$H$18,COLUMN(CY_Target_Cumulative!M4)-COLUMN(CY_Target_Cumulative!$E$4)),"")</f>
        <v>Aug 2022</v>
      </c>
      <c r="N5" s="39" t="str">
        <f>IFERROR(INDEX(Calc!$H$7:$H$18,COLUMN(CY_Target_Cumulative!N4)-COLUMN(CY_Target_Cumulative!$E$4)),"")</f>
        <v>Sep 2022</v>
      </c>
      <c r="O5" s="39" t="str">
        <f>IFERROR(INDEX(Calc!$H$7:$H$18,COLUMN(CY_Target_Cumulative!O4)-COLUMN(CY_Target_Cumulative!$E$4)),"")</f>
        <v>Oct 2022</v>
      </c>
      <c r="P5" s="39" t="str">
        <f>IFERROR(INDEX(Calc!$H$7:$H$18,COLUMN(CY_Target_Cumulative!P4)-COLUMN(CY_Target_Cumulative!$E$4)),"")</f>
        <v>Nov 2022</v>
      </c>
      <c r="Q5" s="40" t="str">
        <f>IFERROR(INDEX(Calc!$H$7:$H$18,COLUMN(CY_Target_Cumulative!Q4)-COLUMN(CY_Target_Cumulative!$E$4)),"")</f>
        <v>Dec 2022</v>
      </c>
    </row>
    <row r="6" spans="1:17" x14ac:dyDescent="0.25">
      <c r="A6" s="3"/>
      <c r="B6" s="67">
        <f>IFERROR(IF(LEN(INDEX(Metrics!$B$6:$E$23,ROW($A6)-ROW($A$5),MATCH(B$5,Metrics!$B$5:$E$5,0)))=0,"",INDEX(Metrics!$B$6:$E$23,ROW($A6)-ROW($A$5),MATCH(B$5,Metrics!$B$5:$E$5,0))),"")</f>
        <v>101</v>
      </c>
      <c r="C6" s="161" t="str">
        <f>IFERROR(IF(LEN(INDEX(Metrics!$B$6:$E$23,ROW($A6)-ROW($A$5),MATCH(C$5,Metrics!$B$5:$E$5,0)))=0,"",INDEX(Metrics!$B$6:$E$23,ROW($A6)-ROW($A$5),MATCH(C$5,Metrics!$B$5:$E$5,0))),"")</f>
        <v>Customer Interaction</v>
      </c>
      <c r="D6" s="161" t="str">
        <f>IFERROR(IF(LEN(INDEX(Metrics!$B$6:$E$23,ROW($A6)-ROW($A$5),MATCH(D$5,Metrics!$B$5:$E$5,0)))=0,"",INDEX(Metrics!$B$6:$E$23,ROW($A6)-ROW($A$5),MATCH(D$5,Metrics!$B$5:$E$5,0))),"")</f>
        <v xml:space="preserve">Number of E-mail Marketing </v>
      </c>
      <c r="E6" s="68" t="str">
        <f>IFERROR(IF(LEN(INDEX(Metrics!$B$6:$E$23,ROW($A6)-ROW($A$5),MATCH(E$5,Metrics!$B$5:$E$5,0)))=0,"",INDEX(Metrics!$B$6:$E$23,ROW($A6)-ROW($A$5),MATCH(E$5,Metrics!$B$5:$E$5,0))),"")</f>
        <v>#</v>
      </c>
      <c r="F6" s="191">
        <f>IFERROR(IF(INDEX(Metrics!$G$6:$G$23,MATCH(CY_Target_Cumulative!$D6,Metrics!$D$6:$D$23,0))=Calc!$K$8,SUM(CY_Target!$F6:F6),AVERAGE(CY_Target!$F6:F6)),"")</f>
        <v>35000</v>
      </c>
      <c r="G6" s="191">
        <f>IFERROR(IF(INDEX(Metrics!$G$6:$G$23,MATCH(CY_Target_Cumulative!$D6,Metrics!$D$6:$D$23,0))=Calc!$K$8,SUM(CY_Target!$F6:G6),AVERAGE(CY_Target!$F6:G6)),"")</f>
        <v>70000</v>
      </c>
      <c r="H6" s="191">
        <f>IFERROR(IF(INDEX(Metrics!$G$6:$G$23,MATCH(CY_Target_Cumulative!$D6,Metrics!$D$6:$D$23,0))=Calc!$K$8,SUM(CY_Target!$F6:H6),AVERAGE(CY_Target!$F6:H6)),"")</f>
        <v>105000</v>
      </c>
      <c r="I6" s="191">
        <f>IFERROR(IF(INDEX(Metrics!$G$6:$G$23,MATCH(CY_Target_Cumulative!$D6,Metrics!$D$6:$D$23,0))=Calc!$K$8,SUM(CY_Target!$F6:I6),AVERAGE(CY_Target!$F6:I6)),"")</f>
        <v>140000</v>
      </c>
      <c r="J6" s="191">
        <f>IFERROR(IF(INDEX(Metrics!$G$6:$G$23,MATCH(CY_Target_Cumulative!$D6,Metrics!$D$6:$D$23,0))=Calc!$K$8,SUM(CY_Target!$F6:J6),AVERAGE(CY_Target!$F6:J6)),"")</f>
        <v>175000</v>
      </c>
      <c r="K6" s="191">
        <f>IFERROR(IF(INDEX(Metrics!$G$6:$G$23,MATCH(CY_Target_Cumulative!$D6,Metrics!$D$6:$D$23,0))=Calc!$K$8,SUM(CY_Target!$F6:K6),AVERAGE(CY_Target!$F6:K6)),"")</f>
        <v>210000</v>
      </c>
      <c r="L6" s="192">
        <f>IFERROR(IF(INDEX(Metrics!$G$6:$G$23,MATCH(CY_Target_Cumulative!$D6,Metrics!$D$6:$D$23,0))=Calc!$K$8,SUM(CY_Target!$F6:L6),AVERAGE(CY_Target!$F6:L6)),"")</f>
        <v>210000</v>
      </c>
      <c r="M6" s="192">
        <f>IFERROR(IF(INDEX(Metrics!$G$6:$G$23,MATCH(CY_Target_Cumulative!$D6,Metrics!$D$6:$D$23,0))=Calc!$K$8,SUM(CY_Target!$F6:M6),AVERAGE(CY_Target!$F6:M6)),"")</f>
        <v>210000</v>
      </c>
      <c r="N6" s="192">
        <f>IFERROR(IF(INDEX(Metrics!$G$6:$G$23,MATCH(CY_Target_Cumulative!$D6,Metrics!$D$6:$D$23,0))=Calc!$K$8,SUM(CY_Target!$F6:N6),AVERAGE(CY_Target!$F6:N6)),"")</f>
        <v>210000</v>
      </c>
      <c r="O6" s="192">
        <f>IFERROR(IF(INDEX(Metrics!$G$6:$G$23,MATCH(CY_Target_Cumulative!$D6,Metrics!$D$6:$D$23,0))=Calc!$K$8,SUM(CY_Target!$F6:O6),AVERAGE(CY_Target!$F6:O6)),"")</f>
        <v>210000</v>
      </c>
      <c r="P6" s="192">
        <f>IFERROR(IF(INDEX(Metrics!$G$6:$G$23,MATCH(CY_Target_Cumulative!$D6,Metrics!$D$6:$D$23,0))=Calc!$K$8,SUM(CY_Target!$F6:P6),AVERAGE(CY_Target!$F6:P6)),"")</f>
        <v>210000</v>
      </c>
      <c r="Q6" s="193">
        <f>IFERROR(IF(INDEX(Metrics!$G$6:$G$23,MATCH(CY_Target_Cumulative!$D6,Metrics!$D$6:$D$23,0))=Calc!$K$8,SUM(CY_Target!$F6:Q6),AVERAGE(CY_Target!$F6:Q6)),"")</f>
        <v>210000</v>
      </c>
    </row>
    <row r="7" spans="1:17" x14ac:dyDescent="0.25">
      <c r="A7" s="3"/>
      <c r="B7" s="62">
        <f>IFERROR(IF(LEN(INDEX(Metrics!$B$6:$E$23,ROW($A7)-ROW($A$5),MATCH(B$5,Metrics!$B$5:$E$5,0)))=0,"",INDEX(Metrics!$B$6:$E$23,ROW($A7)-ROW($A$5),MATCH(B$5,Metrics!$B$5:$E$5,0))),"")</f>
        <v>102</v>
      </c>
      <c r="C7" s="160" t="str">
        <f>IFERROR(IF(LEN(INDEX(Metrics!$B$6:$E$23,ROW($A7)-ROW($A$5),MATCH(C$5,Metrics!$B$5:$E$5,0)))=0,"",INDEX(Metrics!$B$6:$E$23,ROW($A7)-ROW($A$5),MATCH(C$5,Metrics!$B$5:$E$5,0))),"")</f>
        <v>Customer Interaction</v>
      </c>
      <c r="D7" s="160" t="str">
        <f>IFERROR(IF(LEN(INDEX(Metrics!$B$6:$E$23,ROW($A7)-ROW($A$5),MATCH(D$5,Metrics!$B$5:$E$5,0)))=0,"",INDEX(Metrics!$B$6:$E$23,ROW($A7)-ROW($A$5),MATCH(D$5,Metrics!$B$5:$E$5,0))),"")</f>
        <v>Email click-through Rate</v>
      </c>
      <c r="E7" s="42" t="str">
        <f>IFERROR(IF(LEN(INDEX(Metrics!$B$6:$E$23,ROW($A7)-ROW($A$5),MATCH(E$5,Metrics!$B$5:$E$5,0)))=0,"",INDEX(Metrics!$B$6:$E$23,ROW($A7)-ROW($A$5),MATCH(E$5,Metrics!$B$5:$E$5,0))),"")</f>
        <v>%</v>
      </c>
      <c r="F7" s="198">
        <f>IFERROR(IF(INDEX(Metrics!$G$6:$G$23,MATCH(CY_Target_Cumulative!$D7,Metrics!$D$6:$D$23,0))=Calc!$K$8,SUM(CY_Target!$F7:F7),AVERAGE(CY_Target!$F7:F7)),"")</f>
        <v>0.75</v>
      </c>
      <c r="G7" s="198">
        <f>IFERROR(IF(INDEX(Metrics!$G$6:$G$23,MATCH(CY_Target_Cumulative!$D7,Metrics!$D$6:$D$23,0))=Calc!$K$8,SUM(CY_Target!$F7:G7),AVERAGE(CY_Target!$F7:G7)),"")</f>
        <v>0.75</v>
      </c>
      <c r="H7" s="198">
        <f>IFERROR(IF(INDEX(Metrics!$G$6:$G$23,MATCH(CY_Target_Cumulative!$D7,Metrics!$D$6:$D$23,0))=Calc!$K$8,SUM(CY_Target!$F7:H7),AVERAGE(CY_Target!$F7:H7)),"")</f>
        <v>0.75</v>
      </c>
      <c r="I7" s="198">
        <f>IFERROR(IF(INDEX(Metrics!$G$6:$G$23,MATCH(CY_Target_Cumulative!$D7,Metrics!$D$6:$D$23,0))=Calc!$K$8,SUM(CY_Target!$F7:I7),AVERAGE(CY_Target!$F7:I7)),"")</f>
        <v>0.75</v>
      </c>
      <c r="J7" s="198">
        <f>IFERROR(IF(INDEX(Metrics!$G$6:$G$23,MATCH(CY_Target_Cumulative!$D7,Metrics!$D$6:$D$23,0))=Calc!$K$8,SUM(CY_Target!$F7:J7),AVERAGE(CY_Target!$F7:J7)),"")</f>
        <v>0.75</v>
      </c>
      <c r="K7" s="198">
        <f>IFERROR(IF(INDEX(Metrics!$G$6:$G$23,MATCH(CY_Target_Cumulative!$D7,Metrics!$D$6:$D$23,0))=Calc!$K$8,SUM(CY_Target!$F7:K7),AVERAGE(CY_Target!$F7:K7)),"")</f>
        <v>0.75</v>
      </c>
      <c r="L7" s="199">
        <f>IFERROR(IF(INDEX(Metrics!$G$6:$G$23,MATCH(CY_Target_Cumulative!$D7,Metrics!$D$6:$D$23,0))=Calc!$K$8,SUM(CY_Target!$F7:L7),AVERAGE(CY_Target!$F7:L7)),"")</f>
        <v>0.75</v>
      </c>
      <c r="M7" s="199">
        <f>IFERROR(IF(INDEX(Metrics!$G$6:$G$23,MATCH(CY_Target_Cumulative!$D7,Metrics!$D$6:$D$23,0))=Calc!$K$8,SUM(CY_Target!$F7:M7),AVERAGE(CY_Target!$F7:M7)),"")</f>
        <v>0.75</v>
      </c>
      <c r="N7" s="199">
        <f>IFERROR(IF(INDEX(Metrics!$G$6:$G$23,MATCH(CY_Target_Cumulative!$D7,Metrics!$D$6:$D$23,0))=Calc!$K$8,SUM(CY_Target!$F7:N7),AVERAGE(CY_Target!$F7:N7)),"")</f>
        <v>0.75</v>
      </c>
      <c r="O7" s="199">
        <f>IFERROR(IF(INDEX(Metrics!$G$6:$G$23,MATCH(CY_Target_Cumulative!$D7,Metrics!$D$6:$D$23,0))=Calc!$K$8,SUM(CY_Target!$F7:O7),AVERAGE(CY_Target!$F7:O7)),"")</f>
        <v>0.75</v>
      </c>
      <c r="P7" s="199">
        <f>IFERROR(IF(INDEX(Metrics!$G$6:$G$23,MATCH(CY_Target_Cumulative!$D7,Metrics!$D$6:$D$23,0))=Calc!$K$8,SUM(CY_Target!$F7:P7),AVERAGE(CY_Target!$F7:P7)),"")</f>
        <v>0.75</v>
      </c>
      <c r="Q7" s="200">
        <f>IFERROR(IF(INDEX(Metrics!$G$6:$G$23,MATCH(CY_Target_Cumulative!$D7,Metrics!$D$6:$D$23,0))=Calc!$K$8,SUM(CY_Target!$F7:Q7),AVERAGE(CY_Target!$F7:Q7)),"")</f>
        <v>0.75</v>
      </c>
    </row>
    <row r="8" spans="1:17" x14ac:dyDescent="0.25">
      <c r="A8" s="3"/>
      <c r="B8" s="62">
        <f>IFERROR(IF(LEN(INDEX(Metrics!$B$6:$E$23,ROW($A8)-ROW($A$5),MATCH(B$5,Metrics!$B$5:$E$5,0)))=0,"",INDEX(Metrics!$B$6:$E$23,ROW($A8)-ROW($A$5),MATCH(B$5,Metrics!$B$5:$E$5,0))),"")</f>
        <v>103</v>
      </c>
      <c r="C8" s="160" t="str">
        <f>IFERROR(IF(LEN(INDEX(Metrics!$B$6:$E$23,ROW($A8)-ROW($A$5),MATCH(C$5,Metrics!$B$5:$E$5,0)))=0,"",INDEX(Metrics!$B$6:$E$23,ROW($A8)-ROW($A$5),MATCH(C$5,Metrics!$B$5:$E$5,0))),"")</f>
        <v>Customer Interaction</v>
      </c>
      <c r="D8" s="160" t="str">
        <f>IFERROR(IF(LEN(INDEX(Metrics!$B$6:$E$23,ROW($A8)-ROW($A$5),MATCH(D$5,Metrics!$B$5:$E$5,0)))=0,"",INDEX(Metrics!$B$6:$E$23,ROW($A8)-ROW($A$5),MATCH(D$5,Metrics!$B$5:$E$5,0))),"")</f>
        <v>Website Conversion Rate</v>
      </c>
      <c r="E8" s="42" t="str">
        <f>IFERROR(IF(LEN(INDEX(Metrics!$B$6:$E$23,ROW($A8)-ROW($A$5),MATCH(E$5,Metrics!$B$5:$E$5,0)))=0,"",INDEX(Metrics!$B$6:$E$23,ROW($A8)-ROW($A$5),MATCH(E$5,Metrics!$B$5:$E$5,0))),"")</f>
        <v>%</v>
      </c>
      <c r="F8" s="198">
        <f>IFERROR(IF(INDEX(Metrics!$G$6:$G$23,MATCH(CY_Target_Cumulative!$D8,Metrics!$D$6:$D$23,0))=Calc!$K$8,SUM(CY_Target!$F8:F8),AVERAGE(CY_Target!$F8:F8)),"")</f>
        <v>0.45</v>
      </c>
      <c r="G8" s="198">
        <f>IFERROR(IF(INDEX(Metrics!$G$6:$G$23,MATCH(CY_Target_Cumulative!$D8,Metrics!$D$6:$D$23,0))=Calc!$K$8,SUM(CY_Target!$F8:G8),AVERAGE(CY_Target!$F8:G8)),"")</f>
        <v>0.45</v>
      </c>
      <c r="H8" s="198">
        <f>IFERROR(IF(INDEX(Metrics!$G$6:$G$23,MATCH(CY_Target_Cumulative!$D8,Metrics!$D$6:$D$23,0))=Calc!$K$8,SUM(CY_Target!$F8:H8),AVERAGE(CY_Target!$F8:H8)),"")</f>
        <v>0.45</v>
      </c>
      <c r="I8" s="198">
        <f>IFERROR(IF(INDEX(Metrics!$G$6:$G$23,MATCH(CY_Target_Cumulative!$D8,Metrics!$D$6:$D$23,0))=Calc!$K$8,SUM(CY_Target!$F8:I8),AVERAGE(CY_Target!$F8:I8)),"")</f>
        <v>0.45</v>
      </c>
      <c r="J8" s="198">
        <f>IFERROR(IF(INDEX(Metrics!$G$6:$G$23,MATCH(CY_Target_Cumulative!$D8,Metrics!$D$6:$D$23,0))=Calc!$K$8,SUM(CY_Target!$F8:J8),AVERAGE(CY_Target!$F8:J8)),"")</f>
        <v>0.45</v>
      </c>
      <c r="K8" s="198">
        <f>IFERROR(IF(INDEX(Metrics!$G$6:$G$23,MATCH(CY_Target_Cumulative!$D8,Metrics!$D$6:$D$23,0))=Calc!$K$8,SUM(CY_Target!$F8:K8),AVERAGE(CY_Target!$F8:K8)),"")</f>
        <v>0.45</v>
      </c>
      <c r="L8" s="199">
        <f>IFERROR(IF(INDEX(Metrics!$G$6:$G$23,MATCH(CY_Target_Cumulative!$D8,Metrics!$D$6:$D$23,0))=Calc!$K$8,SUM(CY_Target!$F8:L8),AVERAGE(CY_Target!$F8:L8)),"")</f>
        <v>0.45</v>
      </c>
      <c r="M8" s="199">
        <f>IFERROR(IF(INDEX(Metrics!$G$6:$G$23,MATCH(CY_Target_Cumulative!$D8,Metrics!$D$6:$D$23,0))=Calc!$K$8,SUM(CY_Target!$F8:M8),AVERAGE(CY_Target!$F8:M8)),"")</f>
        <v>0.45</v>
      </c>
      <c r="N8" s="199">
        <f>IFERROR(IF(INDEX(Metrics!$G$6:$G$23,MATCH(CY_Target_Cumulative!$D8,Metrics!$D$6:$D$23,0))=Calc!$K$8,SUM(CY_Target!$F8:N8),AVERAGE(CY_Target!$F8:N8)),"")</f>
        <v>0.45</v>
      </c>
      <c r="O8" s="199">
        <f>IFERROR(IF(INDEX(Metrics!$G$6:$G$23,MATCH(CY_Target_Cumulative!$D8,Metrics!$D$6:$D$23,0))=Calc!$K$8,SUM(CY_Target!$F8:O8),AVERAGE(CY_Target!$F8:O8)),"")</f>
        <v>0.45</v>
      </c>
      <c r="P8" s="199">
        <f>IFERROR(IF(INDEX(Metrics!$G$6:$G$23,MATCH(CY_Target_Cumulative!$D8,Metrics!$D$6:$D$23,0))=Calc!$K$8,SUM(CY_Target!$F8:P8),AVERAGE(CY_Target!$F8:P8)),"")</f>
        <v>0.45</v>
      </c>
      <c r="Q8" s="200">
        <f>IFERROR(IF(INDEX(Metrics!$G$6:$G$23,MATCH(CY_Target_Cumulative!$D8,Metrics!$D$6:$D$23,0))=Calc!$K$8,SUM(CY_Target!$F8:Q8),AVERAGE(CY_Target!$F8:Q8)),"")</f>
        <v>0.45</v>
      </c>
    </row>
    <row r="9" spans="1:17" x14ac:dyDescent="0.25">
      <c r="A9" s="3"/>
      <c r="B9" s="62">
        <f>IFERROR(IF(LEN(INDEX(Metrics!$B$6:$E$23,ROW($A9)-ROW($A$5),MATCH(B$5,Metrics!$B$5:$E$5,0)))=0,"",INDEX(Metrics!$B$6:$E$23,ROW($A9)-ROW($A$5),MATCH(B$5,Metrics!$B$5:$E$5,0))),"")</f>
        <v>104</v>
      </c>
      <c r="C9" s="160" t="str">
        <f>IFERROR(IF(LEN(INDEX(Metrics!$B$6:$E$23,ROW($A9)-ROW($A$5),MATCH(C$5,Metrics!$B$5:$E$5,0)))=0,"",INDEX(Metrics!$B$6:$E$23,ROW($A9)-ROW($A$5),MATCH(C$5,Metrics!$B$5:$E$5,0))),"")</f>
        <v>Customer Interaction</v>
      </c>
      <c r="D9" s="160" t="str">
        <f>IFERROR(IF(LEN(INDEX(Metrics!$B$6:$E$23,ROW($A9)-ROW($A$5),MATCH(D$5,Metrics!$B$5:$E$5,0)))=0,"",INDEX(Metrics!$B$6:$E$23,ROW($A9)-ROW($A$5),MATCH(D$5,Metrics!$B$5:$E$5,0))),"")</f>
        <v>Number of Sales Call</v>
      </c>
      <c r="E9" s="42" t="str">
        <f>IFERROR(IF(LEN(INDEX(Metrics!$B$6:$E$23,ROW($A9)-ROW($A$5),MATCH(E$5,Metrics!$B$5:$E$5,0)))=0,"",INDEX(Metrics!$B$6:$E$23,ROW($A9)-ROW($A$5),MATCH(E$5,Metrics!$B$5:$E$5,0))),"")</f>
        <v>#</v>
      </c>
      <c r="F9" s="194">
        <f>IFERROR(IF(INDEX(Metrics!$G$6:$G$23,MATCH(CY_Target_Cumulative!$D9,Metrics!$D$6:$D$23,0))=Calc!$K$8,SUM(CY_Target!$F9:F9),AVERAGE(CY_Target!$F9:F9)),"")</f>
        <v>1500</v>
      </c>
      <c r="G9" s="194">
        <f>IFERROR(IF(INDEX(Metrics!$G$6:$G$23,MATCH(CY_Target_Cumulative!$D9,Metrics!$D$6:$D$23,0))=Calc!$K$8,SUM(CY_Target!$F9:G9),AVERAGE(CY_Target!$F9:G9)),"")</f>
        <v>3000</v>
      </c>
      <c r="H9" s="194">
        <f>IFERROR(IF(INDEX(Metrics!$G$6:$G$23,MATCH(CY_Target_Cumulative!$D9,Metrics!$D$6:$D$23,0))=Calc!$K$8,SUM(CY_Target!$F9:H9),AVERAGE(CY_Target!$F9:H9)),"")</f>
        <v>4500</v>
      </c>
      <c r="I9" s="194">
        <f>IFERROR(IF(INDEX(Metrics!$G$6:$G$23,MATCH(CY_Target_Cumulative!$D9,Metrics!$D$6:$D$23,0))=Calc!$K$8,SUM(CY_Target!$F9:I9),AVERAGE(CY_Target!$F9:I9)),"")</f>
        <v>6000</v>
      </c>
      <c r="J9" s="194">
        <f>IFERROR(IF(INDEX(Metrics!$G$6:$G$23,MATCH(CY_Target_Cumulative!$D9,Metrics!$D$6:$D$23,0))=Calc!$K$8,SUM(CY_Target!$F9:J9),AVERAGE(CY_Target!$F9:J9)),"")</f>
        <v>7500</v>
      </c>
      <c r="K9" s="194">
        <f>IFERROR(IF(INDEX(Metrics!$G$6:$G$23,MATCH(CY_Target_Cumulative!$D9,Metrics!$D$6:$D$23,0))=Calc!$K$8,SUM(CY_Target!$F9:K9),AVERAGE(CY_Target!$F9:K9)),"")</f>
        <v>9000</v>
      </c>
      <c r="L9" s="194">
        <f>IFERROR(IF(INDEX(Metrics!$G$6:$G$23,MATCH(CY_Target_Cumulative!$D9,Metrics!$D$6:$D$23,0))=Calc!$K$8,SUM(CY_Target!$F9:L9),AVERAGE(CY_Target!$F9:L9)),"")</f>
        <v>9000</v>
      </c>
      <c r="M9" s="194">
        <f>IFERROR(IF(INDEX(Metrics!$G$6:$G$23,MATCH(CY_Target_Cumulative!$D9,Metrics!$D$6:$D$23,0))=Calc!$K$8,SUM(CY_Target!$F9:M9),AVERAGE(CY_Target!$F9:M9)),"")</f>
        <v>9000</v>
      </c>
      <c r="N9" s="194">
        <f>IFERROR(IF(INDEX(Metrics!$G$6:$G$23,MATCH(CY_Target_Cumulative!$D9,Metrics!$D$6:$D$23,0))=Calc!$K$8,SUM(CY_Target!$F9:N9),AVERAGE(CY_Target!$F9:N9)),"")</f>
        <v>9000</v>
      </c>
      <c r="O9" s="194">
        <f>IFERROR(IF(INDEX(Metrics!$G$6:$G$23,MATCH(CY_Target_Cumulative!$D9,Metrics!$D$6:$D$23,0))=Calc!$K$8,SUM(CY_Target!$F9:O9),AVERAGE(CY_Target!$F9:O9)),"")</f>
        <v>9000</v>
      </c>
      <c r="P9" s="194">
        <f>IFERROR(IF(INDEX(Metrics!$G$6:$G$23,MATCH(CY_Target_Cumulative!$D9,Metrics!$D$6:$D$23,0))=Calc!$K$8,SUM(CY_Target!$F9:P9),AVERAGE(CY_Target!$F9:P9)),"")</f>
        <v>9000</v>
      </c>
      <c r="Q9" s="195">
        <f>IFERROR(IF(INDEX(Metrics!$G$6:$G$23,MATCH(CY_Target_Cumulative!$D9,Metrics!$D$6:$D$23,0))=Calc!$K$8,SUM(CY_Target!$F9:Q9),AVERAGE(CY_Target!$F9:Q9)),"")</f>
        <v>9000</v>
      </c>
    </row>
    <row r="10" spans="1:17" x14ac:dyDescent="0.25">
      <c r="A10" s="3"/>
      <c r="B10" s="62">
        <f>IFERROR(IF(LEN(INDEX(Metrics!$B$6:$E$23,ROW($A10)-ROW($A$5),MATCH(B$5,Metrics!$B$5:$E$5,0)))=0,"",INDEX(Metrics!$B$6:$E$23,ROW($A10)-ROW($A$5),MATCH(B$5,Metrics!$B$5:$E$5,0))),"")</f>
        <v>105</v>
      </c>
      <c r="C10" s="160" t="str">
        <f>IFERROR(IF(LEN(INDEX(Metrics!$B$6:$E$23,ROW($A10)-ROW($A$5),MATCH(C$5,Metrics!$B$5:$E$5,0)))=0,"",INDEX(Metrics!$B$6:$E$23,ROW($A10)-ROW($A$5),MATCH(C$5,Metrics!$B$5:$E$5,0))),"")</f>
        <v>Customer Interaction</v>
      </c>
      <c r="D10" s="160" t="str">
        <f>IFERROR(IF(LEN(INDEX(Metrics!$B$6:$E$23,ROW($A10)-ROW($A$5),MATCH(D$5,Metrics!$B$5:$E$5,0)))=0,"",INDEX(Metrics!$B$6:$E$23,ROW($A10)-ROW($A$5),MATCH(D$5,Metrics!$B$5:$E$5,0))),"")</f>
        <v>Number of SMS</v>
      </c>
      <c r="E10" s="42" t="str">
        <f>IFERROR(IF(LEN(INDEX(Metrics!$B$6:$E$23,ROW($A10)-ROW($A$5),MATCH(E$5,Metrics!$B$5:$E$5,0)))=0,"",INDEX(Metrics!$B$6:$E$23,ROW($A10)-ROW($A$5),MATCH(E$5,Metrics!$B$5:$E$5,0))),"")</f>
        <v>#</v>
      </c>
      <c r="F10" s="194">
        <f>IFERROR(IF(INDEX(Metrics!$G$6:$G$23,MATCH(CY_Target_Cumulative!$D10,Metrics!$D$6:$D$23,0))=Calc!$K$8,SUM(CY_Target!$F10:F10),AVERAGE(CY_Target!$F10:F10)),"")</f>
        <v>25000</v>
      </c>
      <c r="G10" s="194">
        <f>IFERROR(IF(INDEX(Metrics!$G$6:$G$23,MATCH(CY_Target_Cumulative!$D10,Metrics!$D$6:$D$23,0))=Calc!$K$8,SUM(CY_Target!$F10:G10),AVERAGE(CY_Target!$F10:G10)),"")</f>
        <v>50000</v>
      </c>
      <c r="H10" s="194">
        <f>IFERROR(IF(INDEX(Metrics!$G$6:$G$23,MATCH(CY_Target_Cumulative!$D10,Metrics!$D$6:$D$23,0))=Calc!$K$8,SUM(CY_Target!$F10:H10),AVERAGE(CY_Target!$F10:H10)),"")</f>
        <v>75000</v>
      </c>
      <c r="I10" s="194">
        <f>IFERROR(IF(INDEX(Metrics!$G$6:$G$23,MATCH(CY_Target_Cumulative!$D10,Metrics!$D$6:$D$23,0))=Calc!$K$8,SUM(CY_Target!$F10:I10),AVERAGE(CY_Target!$F10:I10)),"")</f>
        <v>100000</v>
      </c>
      <c r="J10" s="194">
        <f>IFERROR(IF(INDEX(Metrics!$G$6:$G$23,MATCH(CY_Target_Cumulative!$D10,Metrics!$D$6:$D$23,0))=Calc!$K$8,SUM(CY_Target!$F10:J10),AVERAGE(CY_Target!$F10:J10)),"")</f>
        <v>125000</v>
      </c>
      <c r="K10" s="194">
        <f>IFERROR(IF(INDEX(Metrics!$G$6:$G$23,MATCH(CY_Target_Cumulative!$D10,Metrics!$D$6:$D$23,0))=Calc!$K$8,SUM(CY_Target!$F10:K10),AVERAGE(CY_Target!$F10:K10)),"")</f>
        <v>150000</v>
      </c>
      <c r="L10" s="196">
        <f>IFERROR(IF(INDEX(Metrics!$G$6:$G$23,MATCH(CY_Target_Cumulative!$D10,Metrics!$D$6:$D$23,0))=Calc!$K$8,SUM(CY_Target!$F10:L10),AVERAGE(CY_Target!$F10:L10)),"")</f>
        <v>150000</v>
      </c>
      <c r="M10" s="196">
        <f>IFERROR(IF(INDEX(Metrics!$G$6:$G$23,MATCH(CY_Target_Cumulative!$D10,Metrics!$D$6:$D$23,0))=Calc!$K$8,SUM(CY_Target!$F10:M10),AVERAGE(CY_Target!$F10:M10)),"")</f>
        <v>150000</v>
      </c>
      <c r="N10" s="196">
        <f>IFERROR(IF(INDEX(Metrics!$G$6:$G$23,MATCH(CY_Target_Cumulative!$D10,Metrics!$D$6:$D$23,0))=Calc!$K$8,SUM(CY_Target!$F10:N10),AVERAGE(CY_Target!$F10:N10)),"")</f>
        <v>150000</v>
      </c>
      <c r="O10" s="196">
        <f>IFERROR(IF(INDEX(Metrics!$G$6:$G$23,MATCH(CY_Target_Cumulative!$D10,Metrics!$D$6:$D$23,0))=Calc!$K$8,SUM(CY_Target!$F10:O10),AVERAGE(CY_Target!$F10:O10)),"")</f>
        <v>150000</v>
      </c>
      <c r="P10" s="196">
        <f>IFERROR(IF(INDEX(Metrics!$G$6:$G$23,MATCH(CY_Target_Cumulative!$D10,Metrics!$D$6:$D$23,0))=Calc!$K$8,SUM(CY_Target!$F10:P10),AVERAGE(CY_Target!$F10:P10)),"")</f>
        <v>150000</v>
      </c>
      <c r="Q10" s="197">
        <f>IFERROR(IF(INDEX(Metrics!$G$6:$G$23,MATCH(CY_Target_Cumulative!$D10,Metrics!$D$6:$D$23,0))=Calc!$K$8,SUM(CY_Target!$F10:Q10),AVERAGE(CY_Target!$F10:Q10)),"")</f>
        <v>150000</v>
      </c>
    </row>
    <row r="11" spans="1:17" x14ac:dyDescent="0.25">
      <c r="A11" s="3"/>
      <c r="B11" s="62">
        <f>IFERROR(IF(LEN(INDEX(Metrics!$B$6:$E$23,ROW($A11)-ROW($A$5),MATCH(B$5,Metrics!$B$5:$E$5,0)))=0,"",INDEX(Metrics!$B$6:$E$23,ROW($A11)-ROW($A$5),MATCH(B$5,Metrics!$B$5:$E$5,0))),"")</f>
        <v>106</v>
      </c>
      <c r="C11" s="160" t="str">
        <f>IFERROR(IF(LEN(INDEX(Metrics!$B$6:$E$23,ROW($A11)-ROW($A$5),MATCH(C$5,Metrics!$B$5:$E$5,0)))=0,"",INDEX(Metrics!$B$6:$E$23,ROW($A11)-ROW($A$5),MATCH(C$5,Metrics!$B$5:$E$5,0))),"")</f>
        <v>Customer Interaction</v>
      </c>
      <c r="D11" s="160" t="str">
        <f>IFERROR(IF(LEN(INDEX(Metrics!$B$6:$E$23,ROW($A11)-ROW($A$5),MATCH(D$5,Metrics!$B$5:$E$5,0)))=0,"",INDEX(Metrics!$B$6:$E$23,ROW($A11)-ROW($A$5),MATCH(D$5,Metrics!$B$5:$E$5,0))),"")</f>
        <v>Average Interaction Cost</v>
      </c>
      <c r="E11" s="42" t="str">
        <f>IFERROR(IF(LEN(INDEX(Metrics!$B$6:$E$23,ROW($A11)-ROW($A$5),MATCH(E$5,Metrics!$B$5:$E$5,0)))=0,"",INDEX(Metrics!$B$6:$E$23,ROW($A11)-ROW($A$5),MATCH(E$5,Metrics!$B$5:$E$5,0))),"")</f>
        <v>USD</v>
      </c>
      <c r="F11" s="188">
        <f>IFERROR(IF(INDEX(Metrics!$G$6:$G$23,MATCH(CY_Target_Cumulative!$D11,Metrics!$D$6:$D$23,0))=Calc!$K$8,SUM(CY_Target!$F11:F11),AVERAGE(CY_Target!$F11:F11)),"")</f>
        <v>0.44700000000000001</v>
      </c>
      <c r="G11" s="188">
        <f>IFERROR(IF(INDEX(Metrics!$G$6:$G$23,MATCH(CY_Target_Cumulative!$D11,Metrics!$D$6:$D$23,0))=Calc!$K$8,SUM(CY_Target!$F11:G11),AVERAGE(CY_Target!$F11:G11)),"")</f>
        <v>0.44700000000000001</v>
      </c>
      <c r="H11" s="188">
        <f>IFERROR(IF(INDEX(Metrics!$G$6:$G$23,MATCH(CY_Target_Cumulative!$D11,Metrics!$D$6:$D$23,0))=Calc!$K$8,SUM(CY_Target!$F11:H11),AVERAGE(CY_Target!$F11:H11)),"")</f>
        <v>0.44700000000000001</v>
      </c>
      <c r="I11" s="188">
        <f>IFERROR(IF(INDEX(Metrics!$G$6:$G$23,MATCH(CY_Target_Cumulative!$D11,Metrics!$D$6:$D$23,0))=Calc!$K$8,SUM(CY_Target!$F11:I11),AVERAGE(CY_Target!$F11:I11)),"")</f>
        <v>0.44700000000000001</v>
      </c>
      <c r="J11" s="188">
        <f>IFERROR(IF(INDEX(Metrics!$G$6:$G$23,MATCH(CY_Target_Cumulative!$D11,Metrics!$D$6:$D$23,0))=Calc!$K$8,SUM(CY_Target!$F11:J11),AVERAGE(CY_Target!$F11:J11)),"")</f>
        <v>0.44699999999999995</v>
      </c>
      <c r="K11" s="188">
        <f>IFERROR(IF(INDEX(Metrics!$G$6:$G$23,MATCH(CY_Target_Cumulative!$D11,Metrics!$D$6:$D$23,0))=Calc!$K$8,SUM(CY_Target!$F11:K11),AVERAGE(CY_Target!$F11:K11)),"")</f>
        <v>0.44700000000000001</v>
      </c>
      <c r="L11" s="189">
        <f>IFERROR(IF(INDEX(Metrics!$G$6:$G$23,MATCH(CY_Target_Cumulative!$D11,Metrics!$D$6:$D$23,0))=Calc!$K$8,SUM(CY_Target!$F11:L11),AVERAGE(CY_Target!$F11:L11)),"")</f>
        <v>0.44700000000000001</v>
      </c>
      <c r="M11" s="189">
        <f>IFERROR(IF(INDEX(Metrics!$G$6:$G$23,MATCH(CY_Target_Cumulative!$D11,Metrics!$D$6:$D$23,0))=Calc!$K$8,SUM(CY_Target!$F11:M11),AVERAGE(CY_Target!$F11:M11)),"")</f>
        <v>0.44700000000000001</v>
      </c>
      <c r="N11" s="189">
        <f>IFERROR(IF(INDEX(Metrics!$G$6:$G$23,MATCH(CY_Target_Cumulative!$D11,Metrics!$D$6:$D$23,0))=Calc!$K$8,SUM(CY_Target!$F11:N11),AVERAGE(CY_Target!$F11:N11)),"")</f>
        <v>0.44700000000000001</v>
      </c>
      <c r="O11" s="189">
        <f>IFERROR(IF(INDEX(Metrics!$G$6:$G$23,MATCH(CY_Target_Cumulative!$D11,Metrics!$D$6:$D$23,0))=Calc!$K$8,SUM(CY_Target!$F11:O11),AVERAGE(CY_Target!$F11:O11)),"")</f>
        <v>0.44700000000000001</v>
      </c>
      <c r="P11" s="189">
        <f>IFERROR(IF(INDEX(Metrics!$G$6:$G$23,MATCH(CY_Target_Cumulative!$D11,Metrics!$D$6:$D$23,0))=Calc!$K$8,SUM(CY_Target!$F11:P11),AVERAGE(CY_Target!$F11:P11)),"")</f>
        <v>0.44700000000000001</v>
      </c>
      <c r="Q11" s="190">
        <f>IFERROR(IF(INDEX(Metrics!$G$6:$G$23,MATCH(CY_Target_Cumulative!$D11,Metrics!$D$6:$D$23,0))=Calc!$K$8,SUM(CY_Target!$F11:Q11),AVERAGE(CY_Target!$F11:Q11)),"")</f>
        <v>0.44700000000000001</v>
      </c>
    </row>
    <row r="12" spans="1:17" x14ac:dyDescent="0.25">
      <c r="A12" s="3"/>
      <c r="B12" s="62">
        <f>IFERROR(IF(LEN(INDEX(Metrics!$B$6:$E$23,ROW($A12)-ROW($A$5),MATCH(B$5,Metrics!$B$5:$E$5,0)))=0,"",INDEX(Metrics!$B$6:$E$23,ROW($A12)-ROW($A$5),MATCH(B$5,Metrics!$B$5:$E$5,0))),"")</f>
        <v>107</v>
      </c>
      <c r="C12" s="160" t="str">
        <f>IFERROR(IF(LEN(INDEX(Metrics!$B$6:$E$23,ROW($A12)-ROW($A$5),MATCH(C$5,Metrics!$B$5:$E$5,0)))=0,"",INDEX(Metrics!$B$6:$E$23,ROW($A12)-ROW($A$5),MATCH(C$5,Metrics!$B$5:$E$5,0))),"")</f>
        <v>Customer Interaction</v>
      </c>
      <c r="D12" s="160" t="str">
        <f>IFERROR(IF(LEN(INDEX(Metrics!$B$6:$E$23,ROW($A12)-ROW($A$5),MATCH(D$5,Metrics!$B$5:$E$5,0)))=0,"",INDEX(Metrics!$B$6:$E$23,ROW($A12)-ROW($A$5),MATCH(D$5,Metrics!$B$5:$E$5,0))),"")</f>
        <v>Self Service Rate</v>
      </c>
      <c r="E12" s="42" t="str">
        <f>IFERROR(IF(LEN(INDEX(Metrics!$B$6:$E$23,ROW($A12)-ROW($A$5),MATCH(E$5,Metrics!$B$5:$E$5,0)))=0,"",INDEX(Metrics!$B$6:$E$23,ROW($A12)-ROW($A$5),MATCH(E$5,Metrics!$B$5:$E$5,0))),"")</f>
        <v>%</v>
      </c>
      <c r="F12" s="198">
        <f>IFERROR(IF(INDEX(Metrics!$G$6:$G$23,MATCH(CY_Target_Cumulative!$D12,Metrics!$D$6:$D$23,0))=Calc!$K$8,SUM(CY_Target!$F12:F12),AVERAGE(CY_Target!$F12:F12)),"")</f>
        <v>0.2</v>
      </c>
      <c r="G12" s="198">
        <f>IFERROR(IF(INDEX(Metrics!$G$6:$G$23,MATCH(CY_Target_Cumulative!$D12,Metrics!$D$6:$D$23,0))=Calc!$K$8,SUM(CY_Target!$F12:G12),AVERAGE(CY_Target!$F12:G12)),"")</f>
        <v>0.2</v>
      </c>
      <c r="H12" s="198">
        <f>IFERROR(IF(INDEX(Metrics!$G$6:$G$23,MATCH(CY_Target_Cumulative!$D12,Metrics!$D$6:$D$23,0))=Calc!$K$8,SUM(CY_Target!$F12:H12),AVERAGE(CY_Target!$F12:H12)),"")</f>
        <v>0.20000000000000004</v>
      </c>
      <c r="I12" s="198">
        <f>IFERROR(IF(INDEX(Metrics!$G$6:$G$23,MATCH(CY_Target_Cumulative!$D12,Metrics!$D$6:$D$23,0))=Calc!$K$8,SUM(CY_Target!$F12:I12),AVERAGE(CY_Target!$F12:I12)),"")</f>
        <v>0.2</v>
      </c>
      <c r="J12" s="198">
        <f>IFERROR(IF(INDEX(Metrics!$G$6:$G$23,MATCH(CY_Target_Cumulative!$D12,Metrics!$D$6:$D$23,0))=Calc!$K$8,SUM(CY_Target!$F12:J12),AVERAGE(CY_Target!$F12:J12)),"")</f>
        <v>0.2</v>
      </c>
      <c r="K12" s="198">
        <f>IFERROR(IF(INDEX(Metrics!$G$6:$G$23,MATCH(CY_Target_Cumulative!$D12,Metrics!$D$6:$D$23,0))=Calc!$K$8,SUM(CY_Target!$F12:K12),AVERAGE(CY_Target!$F12:K12)),"")</f>
        <v>0.19999999999999998</v>
      </c>
      <c r="L12" s="198">
        <f>IFERROR(IF(INDEX(Metrics!$G$6:$G$23,MATCH(CY_Target_Cumulative!$D12,Metrics!$D$6:$D$23,0))=Calc!$K$8,SUM(CY_Target!$F12:L12),AVERAGE(CY_Target!$F12:L12)),"")</f>
        <v>0.19999999999999998</v>
      </c>
      <c r="M12" s="198">
        <f>IFERROR(IF(INDEX(Metrics!$G$6:$G$23,MATCH(CY_Target_Cumulative!$D12,Metrics!$D$6:$D$23,0))=Calc!$K$8,SUM(CY_Target!$F12:M12),AVERAGE(CY_Target!$F12:M12)),"")</f>
        <v>0.19999999999999998</v>
      </c>
      <c r="N12" s="198">
        <f>IFERROR(IF(INDEX(Metrics!$G$6:$G$23,MATCH(CY_Target_Cumulative!$D12,Metrics!$D$6:$D$23,0))=Calc!$K$8,SUM(CY_Target!$F12:N12),AVERAGE(CY_Target!$F12:N12)),"")</f>
        <v>0.19999999999999998</v>
      </c>
      <c r="O12" s="198">
        <f>IFERROR(IF(INDEX(Metrics!$G$6:$G$23,MATCH(CY_Target_Cumulative!$D12,Metrics!$D$6:$D$23,0))=Calc!$K$8,SUM(CY_Target!$F12:O12),AVERAGE(CY_Target!$F12:O12)),"")</f>
        <v>0.19999999999999998</v>
      </c>
      <c r="P12" s="198">
        <f>IFERROR(IF(INDEX(Metrics!$G$6:$G$23,MATCH(CY_Target_Cumulative!$D12,Metrics!$D$6:$D$23,0))=Calc!$K$8,SUM(CY_Target!$F12:P12),AVERAGE(CY_Target!$F12:P12)),"")</f>
        <v>0.19999999999999998</v>
      </c>
      <c r="Q12" s="201">
        <f>IFERROR(IF(INDEX(Metrics!$G$6:$G$23,MATCH(CY_Target_Cumulative!$D12,Metrics!$D$6:$D$23,0))=Calc!$K$8,SUM(CY_Target!$F12:Q12),AVERAGE(CY_Target!$F12:Q12)),"")</f>
        <v>0.19999999999999998</v>
      </c>
    </row>
    <row r="13" spans="1:17" x14ac:dyDescent="0.25">
      <c r="A13" s="3"/>
      <c r="B13" s="62">
        <f>IFERROR(IF(LEN(INDEX(Metrics!$B$6:$E$23,ROW($A13)-ROW($A$5),MATCH(B$5,Metrics!$B$5:$E$5,0)))=0,"",INDEX(Metrics!$B$6:$E$23,ROW($A13)-ROW($A$5),MATCH(B$5,Metrics!$B$5:$E$5,0))),"")</f>
        <v>108</v>
      </c>
      <c r="C13" s="160" t="str">
        <f>IFERROR(IF(LEN(INDEX(Metrics!$B$6:$E$23,ROW($A13)-ROW($A$5),MATCH(C$5,Metrics!$B$5:$E$5,0)))=0,"",INDEX(Metrics!$B$6:$E$23,ROW($A13)-ROW($A$5),MATCH(C$5,Metrics!$B$5:$E$5,0))),"")</f>
        <v>Customer Interaction</v>
      </c>
      <c r="D13" s="160" t="str">
        <f>IFERROR(IF(LEN(INDEX(Metrics!$B$6:$E$23,ROW($A13)-ROW($A$5),MATCH(D$5,Metrics!$B$5:$E$5,0)))=0,"",INDEX(Metrics!$B$6:$E$23,ROW($A13)-ROW($A$5),MATCH(D$5,Metrics!$B$5:$E$5,0))),"")</f>
        <v/>
      </c>
      <c r="E13" s="42" t="str">
        <f>IFERROR(IF(LEN(INDEX(Metrics!$B$6:$E$23,ROW($A13)-ROW($A$5),MATCH(E$5,Metrics!$B$5:$E$5,0)))=0,"",INDEX(Metrics!$B$6:$E$23,ROW($A13)-ROW($A$5),MATCH(E$5,Metrics!$B$5:$E$5,0))),"")</f>
        <v/>
      </c>
      <c r="F13" s="45" t="str">
        <f>IFERROR(IF(INDEX(Metrics!$G$6:$G$23,MATCH(CY_Target_Cumulative!$D13,Metrics!$D$6:$D$23,0))=Calc!$K$8,SUM(CY_Target!$F13:F13),AVERAGE(CY_Target!$F13:F13)),"")</f>
        <v/>
      </c>
      <c r="G13" s="45" t="str">
        <f>IFERROR(IF(INDEX(Metrics!$G$6:$G$23,MATCH(CY_Target_Cumulative!$D13,Metrics!$D$6:$D$23,0))=Calc!$K$8,SUM(CY_Target!$F13:G13),AVERAGE(CY_Target!$F13:G13)),"")</f>
        <v/>
      </c>
      <c r="H13" s="45" t="str">
        <f>IFERROR(IF(INDEX(Metrics!$G$6:$G$23,MATCH(CY_Target_Cumulative!$D13,Metrics!$D$6:$D$23,0))=Calc!$K$8,SUM(CY_Target!$F13:H13),AVERAGE(CY_Target!$F13:H13)),"")</f>
        <v/>
      </c>
      <c r="I13" s="45" t="str">
        <f>IFERROR(IF(INDEX(Metrics!$G$6:$G$23,MATCH(CY_Target_Cumulative!$D13,Metrics!$D$6:$D$23,0))=Calc!$K$8,SUM(CY_Target!$F13:I13),AVERAGE(CY_Target!$F13:I13)),"")</f>
        <v/>
      </c>
      <c r="J13" s="45" t="str">
        <f>IFERROR(IF(INDEX(Metrics!$G$6:$G$23,MATCH(CY_Target_Cumulative!$D13,Metrics!$D$6:$D$23,0))=Calc!$K$8,SUM(CY_Target!$F13:J13),AVERAGE(CY_Target!$F13:J13)),"")</f>
        <v/>
      </c>
      <c r="K13" s="45" t="str">
        <f>IFERROR(IF(INDEX(Metrics!$G$6:$G$23,MATCH(CY_Target_Cumulative!$D13,Metrics!$D$6:$D$23,0))=Calc!$K$8,SUM(CY_Target!$F13:K13),AVERAGE(CY_Target!$F13:K13)),"")</f>
        <v/>
      </c>
      <c r="L13" s="45" t="str">
        <f>IFERROR(IF(INDEX(Metrics!$G$6:$G$23,MATCH(CY_Target_Cumulative!$D13,Metrics!$D$6:$D$23,0))=Calc!$K$8,SUM(CY_Target!$F13:L13),AVERAGE(CY_Target!$F13:L13)),"")</f>
        <v/>
      </c>
      <c r="M13" s="45" t="str">
        <f>IFERROR(IF(INDEX(Metrics!$G$6:$G$23,MATCH(CY_Target_Cumulative!$D13,Metrics!$D$6:$D$23,0))=Calc!$K$8,SUM(CY_Target!$F13:M13),AVERAGE(CY_Target!$F13:M13)),"")</f>
        <v/>
      </c>
      <c r="N13" s="45" t="str">
        <f>IFERROR(IF(INDEX(Metrics!$G$6:$G$23,MATCH(CY_Target_Cumulative!$D13,Metrics!$D$6:$D$23,0))=Calc!$K$8,SUM(CY_Target!$F13:N13),AVERAGE(CY_Target!$F13:N13)),"")</f>
        <v/>
      </c>
      <c r="O13" s="45" t="str">
        <f>IFERROR(IF(INDEX(Metrics!$G$6:$G$23,MATCH(CY_Target_Cumulative!$D13,Metrics!$D$6:$D$23,0))=Calc!$K$8,SUM(CY_Target!$F13:O13),AVERAGE(CY_Target!$F13:O13)),"")</f>
        <v/>
      </c>
      <c r="P13" s="45" t="str">
        <f>IFERROR(IF(INDEX(Metrics!$G$6:$G$23,MATCH(CY_Target_Cumulative!$D13,Metrics!$D$6:$D$23,0))=Calc!$K$8,SUM(CY_Target!$F13:P13),AVERAGE(CY_Target!$F13:P13)),"")</f>
        <v/>
      </c>
      <c r="Q13" s="69" t="str">
        <f>IFERROR(IF(INDEX(Metrics!$G$6:$G$23,MATCH(CY_Target_Cumulative!$D13,Metrics!$D$6:$D$23,0))=Calc!$K$8,SUM(CY_Target!$F13:Q13),AVERAGE(CY_Target!$F13:Q13)),"")</f>
        <v/>
      </c>
    </row>
    <row r="14" spans="1:17" x14ac:dyDescent="0.25">
      <c r="A14" s="3"/>
      <c r="B14" s="62">
        <f>IFERROR(IF(LEN(INDEX(Metrics!$B$6:$E$23,ROW($A14)-ROW($A$5),MATCH(B$5,Metrics!$B$5:$E$5,0)))=0,"",INDEX(Metrics!$B$6:$E$23,ROW($A14)-ROW($A$5),MATCH(B$5,Metrics!$B$5:$E$5,0))),"")</f>
        <v>109</v>
      </c>
      <c r="C14" s="160" t="str">
        <f>IFERROR(IF(LEN(INDEX(Metrics!$B$6:$E$23,ROW($A14)-ROW($A$5),MATCH(C$5,Metrics!$B$5:$E$5,0)))=0,"",INDEX(Metrics!$B$6:$E$23,ROW($A14)-ROW($A$5),MATCH(C$5,Metrics!$B$5:$E$5,0))),"")</f>
        <v>Customer Interaction</v>
      </c>
      <c r="D14" s="160" t="str">
        <f>IFERROR(IF(LEN(INDEX(Metrics!$B$6:$E$23,ROW($A14)-ROW($A$5),MATCH(D$5,Metrics!$B$5:$E$5,0)))=0,"",INDEX(Metrics!$B$6:$E$23,ROW($A14)-ROW($A$5),MATCH(D$5,Metrics!$B$5:$E$5,0))),"")</f>
        <v/>
      </c>
      <c r="E14" s="42" t="str">
        <f>IFERROR(IF(LEN(INDEX(Metrics!$B$6:$E$23,ROW($A14)-ROW($A$5),MATCH(E$5,Metrics!$B$5:$E$5,0)))=0,"",INDEX(Metrics!$B$6:$E$23,ROW($A14)-ROW($A$5),MATCH(E$5,Metrics!$B$5:$E$5,0))),"")</f>
        <v/>
      </c>
      <c r="F14" s="45" t="str">
        <f>IFERROR(IF(INDEX(Metrics!$G$6:$G$23,MATCH(CY_Target_Cumulative!$D14,Metrics!$D$6:$D$23,0))=Calc!$K$8,SUM(CY_Target!$F14:F14),AVERAGE(CY_Target!$F14:F14)),"")</f>
        <v/>
      </c>
      <c r="G14" s="45" t="str">
        <f>IFERROR(IF(INDEX(Metrics!$G$6:$G$23,MATCH(CY_Target_Cumulative!$D14,Metrics!$D$6:$D$23,0))=Calc!$K$8,SUM(CY_Target!$F14:G14),AVERAGE(CY_Target!$F14:G14)),"")</f>
        <v/>
      </c>
      <c r="H14" s="45" t="str">
        <f>IFERROR(IF(INDEX(Metrics!$G$6:$G$23,MATCH(CY_Target_Cumulative!$D14,Metrics!$D$6:$D$23,0))=Calc!$K$8,SUM(CY_Target!$F14:H14),AVERAGE(CY_Target!$F14:H14)),"")</f>
        <v/>
      </c>
      <c r="I14" s="45" t="str">
        <f>IFERROR(IF(INDEX(Metrics!$G$6:$G$23,MATCH(CY_Target_Cumulative!$D14,Metrics!$D$6:$D$23,0))=Calc!$K$8,SUM(CY_Target!$F14:I14),AVERAGE(CY_Target!$F14:I14)),"")</f>
        <v/>
      </c>
      <c r="J14" s="45" t="str">
        <f>IFERROR(IF(INDEX(Metrics!$G$6:$G$23,MATCH(CY_Target_Cumulative!$D14,Metrics!$D$6:$D$23,0))=Calc!$K$8,SUM(CY_Target!$F14:J14),AVERAGE(CY_Target!$F14:J14)),"")</f>
        <v/>
      </c>
      <c r="K14" s="45" t="str">
        <f>IFERROR(IF(INDEX(Metrics!$G$6:$G$23,MATCH(CY_Target_Cumulative!$D14,Metrics!$D$6:$D$23,0))=Calc!$K$8,SUM(CY_Target!$F14:K14),AVERAGE(CY_Target!$F14:K14)),"")</f>
        <v/>
      </c>
      <c r="L14" s="45" t="str">
        <f>IFERROR(IF(INDEX(Metrics!$G$6:$G$23,MATCH(CY_Target_Cumulative!$D14,Metrics!$D$6:$D$23,0))=Calc!$K$8,SUM(CY_Target!$F14:L14),AVERAGE(CY_Target!$F14:L14)),"")</f>
        <v/>
      </c>
      <c r="M14" s="45" t="str">
        <f>IFERROR(IF(INDEX(Metrics!$G$6:$G$23,MATCH(CY_Target_Cumulative!$D14,Metrics!$D$6:$D$23,0))=Calc!$K$8,SUM(CY_Target!$F14:M14),AVERAGE(CY_Target!$F14:M14)),"")</f>
        <v/>
      </c>
      <c r="N14" s="45" t="str">
        <f>IFERROR(IF(INDEX(Metrics!$G$6:$G$23,MATCH(CY_Target_Cumulative!$D14,Metrics!$D$6:$D$23,0))=Calc!$K$8,SUM(CY_Target!$F14:N14),AVERAGE(CY_Target!$F14:N14)),"")</f>
        <v/>
      </c>
      <c r="O14" s="45" t="str">
        <f>IFERROR(IF(INDEX(Metrics!$G$6:$G$23,MATCH(CY_Target_Cumulative!$D14,Metrics!$D$6:$D$23,0))=Calc!$K$8,SUM(CY_Target!$F14:O14),AVERAGE(CY_Target!$F14:O14)),"")</f>
        <v/>
      </c>
      <c r="P14" s="45" t="str">
        <f>IFERROR(IF(INDEX(Metrics!$G$6:$G$23,MATCH(CY_Target_Cumulative!$D14,Metrics!$D$6:$D$23,0))=Calc!$K$8,SUM(CY_Target!$F14:P14),AVERAGE(CY_Target!$F14:P14)),"")</f>
        <v/>
      </c>
      <c r="Q14" s="69" t="str">
        <f>IFERROR(IF(INDEX(Metrics!$G$6:$G$23,MATCH(CY_Target_Cumulative!$D14,Metrics!$D$6:$D$23,0))=Calc!$K$8,SUM(CY_Target!$F14:Q14),AVERAGE(CY_Target!$F14:Q14)),"")</f>
        <v/>
      </c>
    </row>
    <row r="15" spans="1:17" x14ac:dyDescent="0.25">
      <c r="A15" s="3"/>
      <c r="B15" s="62">
        <f>IFERROR(IF(LEN(INDEX(Metrics!$B$6:$E$23,ROW($A15)-ROW($A$5),MATCH(B$5,Metrics!$B$5:$E$5,0)))=0,"",INDEX(Metrics!$B$6:$E$23,ROW($A15)-ROW($A$5),MATCH(B$5,Metrics!$B$5:$E$5,0))),"")</f>
        <v>201</v>
      </c>
      <c r="C15" s="160" t="str">
        <f>IFERROR(IF(LEN(INDEX(Metrics!$B$6:$E$23,ROW($A15)-ROW($A$5),MATCH(C$5,Metrics!$B$5:$E$5,0)))=0,"",INDEX(Metrics!$B$6:$E$23,ROW($A15)-ROW($A$5),MATCH(C$5,Metrics!$B$5:$E$5,0))),"")</f>
        <v>Lead Generation</v>
      </c>
      <c r="D15" s="160" t="str">
        <f>IFERROR(IF(LEN(INDEX(Metrics!$B$6:$E$23,ROW($A15)-ROW($A$5),MATCH(D$5,Metrics!$B$5:$E$5,0)))=0,"",INDEX(Metrics!$B$6:$E$23,ROW($A15)-ROW($A$5),MATCH(D$5,Metrics!$B$5:$E$5,0))),"")</f>
        <v>New Leads/Prospects</v>
      </c>
      <c r="E15" s="42" t="str">
        <f>IFERROR(IF(LEN(INDEX(Metrics!$B$6:$E$23,ROW($A15)-ROW($A$5),MATCH(E$5,Metrics!$B$5:$E$5,0)))=0,"",INDEX(Metrics!$B$6:$E$23,ROW($A15)-ROW($A$5),MATCH(E$5,Metrics!$B$5:$E$5,0))),"")</f>
        <v xml:space="preserve"> #</v>
      </c>
      <c r="F15" s="194">
        <f>IFERROR(IF(INDEX(Metrics!$G$6:$G$23,MATCH(CY_Target_Cumulative!$D15,Metrics!$D$6:$D$23,0))=Calc!$K$8,SUM(CY_Target!$F15:F15),AVERAGE(CY_Target!$F15:F15)),"")</f>
        <v>1500</v>
      </c>
      <c r="G15" s="194">
        <f>IFERROR(IF(INDEX(Metrics!$G$6:$G$23,MATCH(CY_Target_Cumulative!$D15,Metrics!$D$6:$D$23,0))=Calc!$K$8,SUM(CY_Target!$F15:G15),AVERAGE(CY_Target!$F15:G15)),"")</f>
        <v>3000</v>
      </c>
      <c r="H15" s="194">
        <f>IFERROR(IF(INDEX(Metrics!$G$6:$G$23,MATCH(CY_Target_Cumulative!$D15,Metrics!$D$6:$D$23,0))=Calc!$K$8,SUM(CY_Target!$F15:H15),AVERAGE(CY_Target!$F15:H15)),"")</f>
        <v>4500</v>
      </c>
      <c r="I15" s="194">
        <f>IFERROR(IF(INDEX(Metrics!$G$6:$G$23,MATCH(CY_Target_Cumulative!$D15,Metrics!$D$6:$D$23,0))=Calc!$K$8,SUM(CY_Target!$F15:I15),AVERAGE(CY_Target!$F15:I15)),"")</f>
        <v>6000</v>
      </c>
      <c r="J15" s="194">
        <f>IFERROR(IF(INDEX(Metrics!$G$6:$G$23,MATCH(CY_Target_Cumulative!$D15,Metrics!$D$6:$D$23,0))=Calc!$K$8,SUM(CY_Target!$F15:J15),AVERAGE(CY_Target!$F15:J15)),"")</f>
        <v>7500</v>
      </c>
      <c r="K15" s="194">
        <f>IFERROR(IF(INDEX(Metrics!$G$6:$G$23,MATCH(CY_Target_Cumulative!$D15,Metrics!$D$6:$D$23,0))=Calc!$K$8,SUM(CY_Target!$F15:K15),AVERAGE(CY_Target!$F15:K15)),"")</f>
        <v>9000</v>
      </c>
      <c r="L15" s="194">
        <f>IFERROR(IF(INDEX(Metrics!$G$6:$G$23,MATCH(CY_Target_Cumulative!$D15,Metrics!$D$6:$D$23,0))=Calc!$K$8,SUM(CY_Target!$F15:L15),AVERAGE(CY_Target!$F15:L15)),"")</f>
        <v>9000</v>
      </c>
      <c r="M15" s="194">
        <f>IFERROR(IF(INDEX(Metrics!$G$6:$G$23,MATCH(CY_Target_Cumulative!$D15,Metrics!$D$6:$D$23,0))=Calc!$K$8,SUM(CY_Target!$F15:M15),AVERAGE(CY_Target!$F15:M15)),"")</f>
        <v>9000</v>
      </c>
      <c r="N15" s="194">
        <f>IFERROR(IF(INDEX(Metrics!$G$6:$G$23,MATCH(CY_Target_Cumulative!$D15,Metrics!$D$6:$D$23,0))=Calc!$K$8,SUM(CY_Target!$F15:N15),AVERAGE(CY_Target!$F15:N15)),"")</f>
        <v>9000</v>
      </c>
      <c r="O15" s="194">
        <f>IFERROR(IF(INDEX(Metrics!$G$6:$G$23,MATCH(CY_Target_Cumulative!$D15,Metrics!$D$6:$D$23,0))=Calc!$K$8,SUM(CY_Target!$F15:O15),AVERAGE(CY_Target!$F15:O15)),"")</f>
        <v>9000</v>
      </c>
      <c r="P15" s="194">
        <f>IFERROR(IF(INDEX(Metrics!$G$6:$G$23,MATCH(CY_Target_Cumulative!$D15,Metrics!$D$6:$D$23,0))=Calc!$K$8,SUM(CY_Target!$F15:P15),AVERAGE(CY_Target!$F15:P15)),"")</f>
        <v>9000</v>
      </c>
      <c r="Q15" s="195">
        <f>IFERROR(IF(INDEX(Metrics!$G$6:$G$23,MATCH(CY_Target_Cumulative!$D15,Metrics!$D$6:$D$23,0))=Calc!$K$8,SUM(CY_Target!$F15:Q15),AVERAGE(CY_Target!$F15:Q15)),"")</f>
        <v>9000</v>
      </c>
    </row>
    <row r="16" spans="1:17" x14ac:dyDescent="0.25">
      <c r="A16" s="3"/>
      <c r="B16" s="62">
        <f>IFERROR(IF(LEN(INDEX(Metrics!$B$6:$E$23,ROW($A16)-ROW($A$5),MATCH(B$5,Metrics!$B$5:$E$5,0)))=0,"",INDEX(Metrics!$B$6:$E$23,ROW($A16)-ROW($A$5),MATCH(B$5,Metrics!$B$5:$E$5,0))),"")</f>
        <v>202</v>
      </c>
      <c r="C16" s="160" t="str">
        <f>IFERROR(IF(LEN(INDEX(Metrics!$B$6:$E$23,ROW($A16)-ROW($A$5),MATCH(C$5,Metrics!$B$5:$E$5,0)))=0,"",INDEX(Metrics!$B$6:$E$23,ROW($A16)-ROW($A$5),MATCH(C$5,Metrics!$B$5:$E$5,0))),"")</f>
        <v>Lead Generation</v>
      </c>
      <c r="D16" s="160" t="str">
        <f>IFERROR(IF(LEN(INDEX(Metrics!$B$6:$E$23,ROW($A16)-ROW($A$5),MATCH(D$5,Metrics!$B$5:$E$5,0)))=0,"",INDEX(Metrics!$B$6:$E$23,ROW($A16)-ROW($A$5),MATCH(D$5,Metrics!$B$5:$E$5,0))),"")</f>
        <v>Cost Per Lead Generated</v>
      </c>
      <c r="E16" s="42" t="str">
        <f>IFERROR(IF(LEN(INDEX(Metrics!$B$6:$E$23,ROW($A16)-ROW($A$5),MATCH(E$5,Metrics!$B$5:$E$5,0)))=0,"",INDEX(Metrics!$B$6:$E$23,ROW($A16)-ROW($A$5),MATCH(E$5,Metrics!$B$5:$E$5,0))),"")</f>
        <v>USD</v>
      </c>
      <c r="F16" s="188">
        <f>IFERROR(IF(INDEX(Metrics!$G$6:$G$23,MATCH(CY_Target_Cumulative!$D16,Metrics!$D$6:$D$23,0))=Calc!$K$8,SUM(CY_Target!$F16:F16),AVERAGE(CY_Target!$F16:F16)),"")</f>
        <v>1.2</v>
      </c>
      <c r="G16" s="188">
        <f>IFERROR(IF(INDEX(Metrics!$G$6:$G$23,MATCH(CY_Target_Cumulative!$D16,Metrics!$D$6:$D$23,0))=Calc!$K$8,SUM(CY_Target!$F16:G16),AVERAGE(CY_Target!$F16:G16)),"")</f>
        <v>1.2</v>
      </c>
      <c r="H16" s="188">
        <f>IFERROR(IF(INDEX(Metrics!$G$6:$G$23,MATCH(CY_Target_Cumulative!$D16,Metrics!$D$6:$D$23,0))=Calc!$K$8,SUM(CY_Target!$F16:H16),AVERAGE(CY_Target!$F16:H16)),"")</f>
        <v>1.2</v>
      </c>
      <c r="I16" s="188">
        <f>IFERROR(IF(INDEX(Metrics!$G$6:$G$23,MATCH(CY_Target_Cumulative!$D16,Metrics!$D$6:$D$23,0))=Calc!$K$8,SUM(CY_Target!$F16:I16),AVERAGE(CY_Target!$F16:I16)),"")</f>
        <v>1.2</v>
      </c>
      <c r="J16" s="188">
        <f>IFERROR(IF(INDEX(Metrics!$G$6:$G$23,MATCH(CY_Target_Cumulative!$D16,Metrics!$D$6:$D$23,0))=Calc!$K$8,SUM(CY_Target!$F16:J16),AVERAGE(CY_Target!$F16:J16)),"")</f>
        <v>1.2</v>
      </c>
      <c r="K16" s="188">
        <f>IFERROR(IF(INDEX(Metrics!$G$6:$G$23,MATCH(CY_Target_Cumulative!$D16,Metrics!$D$6:$D$23,0))=Calc!$K$8,SUM(CY_Target!$F16:K16),AVERAGE(CY_Target!$F16:K16)),"")</f>
        <v>1.2</v>
      </c>
      <c r="L16" s="189">
        <f>IFERROR(IF(INDEX(Metrics!$G$6:$G$23,MATCH(CY_Target_Cumulative!$D16,Metrics!$D$6:$D$23,0))=Calc!$K$8,SUM(CY_Target!$F16:L16),AVERAGE(CY_Target!$F16:L16)),"")</f>
        <v>1.2</v>
      </c>
      <c r="M16" s="189">
        <f>IFERROR(IF(INDEX(Metrics!$G$6:$G$23,MATCH(CY_Target_Cumulative!$D16,Metrics!$D$6:$D$23,0))=Calc!$K$8,SUM(CY_Target!$F16:M16),AVERAGE(CY_Target!$F16:M16)),"")</f>
        <v>1.2</v>
      </c>
      <c r="N16" s="189">
        <f>IFERROR(IF(INDEX(Metrics!$G$6:$G$23,MATCH(CY_Target_Cumulative!$D16,Metrics!$D$6:$D$23,0))=Calc!$K$8,SUM(CY_Target!$F16:N16),AVERAGE(CY_Target!$F16:N16)),"")</f>
        <v>1.2</v>
      </c>
      <c r="O16" s="189">
        <f>IFERROR(IF(INDEX(Metrics!$G$6:$G$23,MATCH(CY_Target_Cumulative!$D16,Metrics!$D$6:$D$23,0))=Calc!$K$8,SUM(CY_Target!$F16:O16),AVERAGE(CY_Target!$F16:O16)),"")</f>
        <v>1.2</v>
      </c>
      <c r="P16" s="189">
        <f>IFERROR(IF(INDEX(Metrics!$G$6:$G$23,MATCH(CY_Target_Cumulative!$D16,Metrics!$D$6:$D$23,0))=Calc!$K$8,SUM(CY_Target!$F16:P16),AVERAGE(CY_Target!$F16:P16)),"")</f>
        <v>1.2</v>
      </c>
      <c r="Q16" s="190">
        <f>IFERROR(IF(INDEX(Metrics!$G$6:$G$23,MATCH(CY_Target_Cumulative!$D16,Metrics!$D$6:$D$23,0))=Calc!$K$8,SUM(CY_Target!$F16:Q16),AVERAGE(CY_Target!$F16:Q16)),"")</f>
        <v>1.2</v>
      </c>
    </row>
    <row r="17" spans="1:17" x14ac:dyDescent="0.25">
      <c r="A17" s="3"/>
      <c r="B17" s="62">
        <f>IFERROR(IF(LEN(INDEX(Metrics!$B$6:$E$23,ROW($A17)-ROW($A$5),MATCH(B$5,Metrics!$B$5:$E$5,0)))=0,"",INDEX(Metrics!$B$6:$E$23,ROW($A17)-ROW($A$5),MATCH(B$5,Metrics!$B$5:$E$5,0))),"")</f>
        <v>203</v>
      </c>
      <c r="C17" s="160" t="str">
        <f>IFERROR(IF(LEN(INDEX(Metrics!$B$6:$E$23,ROW($A17)-ROW($A$5),MATCH(C$5,Metrics!$B$5:$E$5,0)))=0,"",INDEX(Metrics!$B$6:$E$23,ROW($A17)-ROW($A$5),MATCH(C$5,Metrics!$B$5:$E$5,0))),"")</f>
        <v>Lead Generation</v>
      </c>
      <c r="D17" s="160" t="str">
        <f>IFERROR(IF(LEN(INDEX(Metrics!$B$6:$E$23,ROW($A17)-ROW($A$5),MATCH(D$5,Metrics!$B$5:$E$5,0)))=0,"",INDEX(Metrics!$B$6:$E$23,ROW($A17)-ROW($A$5),MATCH(D$5,Metrics!$B$5:$E$5,0))),"")</f>
        <v>Conversion Rate</v>
      </c>
      <c r="E17" s="42" t="str">
        <f>IFERROR(IF(LEN(INDEX(Metrics!$B$6:$E$23,ROW($A17)-ROW($A$5),MATCH(E$5,Metrics!$B$5:$E$5,0)))=0,"",INDEX(Metrics!$B$6:$E$23,ROW($A17)-ROW($A$5),MATCH(E$5,Metrics!$B$5:$E$5,0))),"")</f>
        <v>%</v>
      </c>
      <c r="F17" s="198">
        <f>IFERROR(IF(INDEX(Metrics!$G$6:$G$23,MATCH(CY_Target_Cumulative!$D17,Metrics!$D$6:$D$23,0))=Calc!$K$8,SUM(CY_Target!$F17:F17),AVERAGE(CY_Target!$F17:F17)),"")</f>
        <v>0.03</v>
      </c>
      <c r="G17" s="198">
        <f>IFERROR(IF(INDEX(Metrics!$G$6:$G$23,MATCH(CY_Target_Cumulative!$D17,Metrics!$D$6:$D$23,0))=Calc!$K$8,SUM(CY_Target!$F17:G17),AVERAGE(CY_Target!$F17:G17)),"")</f>
        <v>0.03</v>
      </c>
      <c r="H17" s="198">
        <f>IFERROR(IF(INDEX(Metrics!$G$6:$G$23,MATCH(CY_Target_Cumulative!$D17,Metrics!$D$6:$D$23,0))=Calc!$K$8,SUM(CY_Target!$F17:H17),AVERAGE(CY_Target!$F17:H17)),"")</f>
        <v>0.03</v>
      </c>
      <c r="I17" s="198">
        <f>IFERROR(IF(INDEX(Metrics!$G$6:$G$23,MATCH(CY_Target_Cumulative!$D17,Metrics!$D$6:$D$23,0))=Calc!$K$8,SUM(CY_Target!$F17:I17),AVERAGE(CY_Target!$F17:I17)),"")</f>
        <v>0.03</v>
      </c>
      <c r="J17" s="198">
        <f>IFERROR(IF(INDEX(Metrics!$G$6:$G$23,MATCH(CY_Target_Cumulative!$D17,Metrics!$D$6:$D$23,0))=Calc!$K$8,SUM(CY_Target!$F17:J17),AVERAGE(CY_Target!$F17:J17)),"")</f>
        <v>0.03</v>
      </c>
      <c r="K17" s="198">
        <f>IFERROR(IF(INDEX(Metrics!$G$6:$G$23,MATCH(CY_Target_Cumulative!$D17,Metrics!$D$6:$D$23,0))=Calc!$K$8,SUM(CY_Target!$F17:K17),AVERAGE(CY_Target!$F17:K17)),"")</f>
        <v>0.03</v>
      </c>
      <c r="L17" s="199">
        <f>IFERROR(IF(INDEX(Metrics!$G$6:$G$23,MATCH(CY_Target_Cumulative!$D17,Metrics!$D$6:$D$23,0))=Calc!$K$8,SUM(CY_Target!$F17:L17),AVERAGE(CY_Target!$F17:L17)),"")</f>
        <v>0.03</v>
      </c>
      <c r="M17" s="199">
        <f>IFERROR(IF(INDEX(Metrics!$G$6:$G$23,MATCH(CY_Target_Cumulative!$D17,Metrics!$D$6:$D$23,0))=Calc!$K$8,SUM(CY_Target!$F17:M17),AVERAGE(CY_Target!$F17:M17)),"")</f>
        <v>0.03</v>
      </c>
      <c r="N17" s="199">
        <f>IFERROR(IF(INDEX(Metrics!$G$6:$G$23,MATCH(CY_Target_Cumulative!$D17,Metrics!$D$6:$D$23,0))=Calc!$K$8,SUM(CY_Target!$F17:N17),AVERAGE(CY_Target!$F17:N17)),"")</f>
        <v>0.03</v>
      </c>
      <c r="O17" s="199">
        <f>IFERROR(IF(INDEX(Metrics!$G$6:$G$23,MATCH(CY_Target_Cumulative!$D17,Metrics!$D$6:$D$23,0))=Calc!$K$8,SUM(CY_Target!$F17:O17),AVERAGE(CY_Target!$F17:O17)),"")</f>
        <v>0.03</v>
      </c>
      <c r="P17" s="199">
        <f>IFERROR(IF(INDEX(Metrics!$G$6:$G$23,MATCH(CY_Target_Cumulative!$D17,Metrics!$D$6:$D$23,0))=Calc!$K$8,SUM(CY_Target!$F17:P17),AVERAGE(CY_Target!$F17:P17)),"")</f>
        <v>0.03</v>
      </c>
      <c r="Q17" s="200">
        <f>IFERROR(IF(INDEX(Metrics!$G$6:$G$23,MATCH(CY_Target_Cumulative!$D17,Metrics!$D$6:$D$23,0))=Calc!$K$8,SUM(CY_Target!$F17:Q17),AVERAGE(CY_Target!$F17:Q17)),"")</f>
        <v>0.03</v>
      </c>
    </row>
    <row r="18" spans="1:17" x14ac:dyDescent="0.25">
      <c r="A18" s="3"/>
      <c r="B18" s="62">
        <f>IFERROR(IF(LEN(INDEX(Metrics!$B$6:$E$23,ROW($A18)-ROW($A$5),MATCH(B$5,Metrics!$B$5:$E$5,0)))=0,"",INDEX(Metrics!$B$6:$E$23,ROW($A18)-ROW($A$5),MATCH(B$5,Metrics!$B$5:$E$5,0))),"")</f>
        <v>204</v>
      </c>
      <c r="C18" s="160" t="str">
        <f>IFERROR(IF(LEN(INDEX(Metrics!$B$6:$E$23,ROW($A18)-ROW($A$5),MATCH(C$5,Metrics!$B$5:$E$5,0)))=0,"",INDEX(Metrics!$B$6:$E$23,ROW($A18)-ROW($A$5),MATCH(C$5,Metrics!$B$5:$E$5,0))),"")</f>
        <v>Lead Generation</v>
      </c>
      <c r="D18" s="160" t="str">
        <f>IFERROR(IF(LEN(INDEX(Metrics!$B$6:$E$23,ROW($A18)-ROW($A$5),MATCH(D$5,Metrics!$B$5:$E$5,0)))=0,"",INDEX(Metrics!$B$6:$E$23,ROW($A18)-ROW($A$5),MATCH(D$5,Metrics!$B$5:$E$5,0))),"")</f>
        <v>Cost Per Conversion</v>
      </c>
      <c r="E18" s="42" t="str">
        <f>IFERROR(IF(LEN(INDEX(Metrics!$B$6:$E$23,ROW($A18)-ROW($A$5),MATCH(E$5,Metrics!$B$5:$E$5,0)))=0,"",INDEX(Metrics!$B$6:$E$23,ROW($A18)-ROW($A$5),MATCH(E$5,Metrics!$B$5:$E$5,0))),"")</f>
        <v>USD</v>
      </c>
      <c r="F18" s="188">
        <f>IFERROR(IF(INDEX(Metrics!$G$6:$G$23,MATCH(CY_Target_Cumulative!$D18,Metrics!$D$6:$D$23,0))=Calc!$K$8,SUM(CY_Target!$F18:F18),AVERAGE(CY_Target!$F18:F18)),"")</f>
        <v>2.5499999999999998</v>
      </c>
      <c r="G18" s="188">
        <f>IFERROR(IF(INDEX(Metrics!$G$6:$G$23,MATCH(CY_Target_Cumulative!$D18,Metrics!$D$6:$D$23,0))=Calc!$K$8,SUM(CY_Target!$F18:G18),AVERAGE(CY_Target!$F18:G18)),"")</f>
        <v>2.5499999999999998</v>
      </c>
      <c r="H18" s="188">
        <f>IFERROR(IF(INDEX(Metrics!$G$6:$G$23,MATCH(CY_Target_Cumulative!$D18,Metrics!$D$6:$D$23,0))=Calc!$K$8,SUM(CY_Target!$F18:H18),AVERAGE(CY_Target!$F18:H18)),"")</f>
        <v>2.5499999999999998</v>
      </c>
      <c r="I18" s="188">
        <f>IFERROR(IF(INDEX(Metrics!$G$6:$G$23,MATCH(CY_Target_Cumulative!$D18,Metrics!$D$6:$D$23,0))=Calc!$K$8,SUM(CY_Target!$F18:I18),AVERAGE(CY_Target!$F18:I18)),"")</f>
        <v>2.5499999999999998</v>
      </c>
      <c r="J18" s="188">
        <f>IFERROR(IF(INDEX(Metrics!$G$6:$G$23,MATCH(CY_Target_Cumulative!$D18,Metrics!$D$6:$D$23,0))=Calc!$K$8,SUM(CY_Target!$F18:J18),AVERAGE(CY_Target!$F18:J18)),"")</f>
        <v>2.5499999999999998</v>
      </c>
      <c r="K18" s="188">
        <f>IFERROR(IF(INDEX(Metrics!$G$6:$G$23,MATCH(CY_Target_Cumulative!$D18,Metrics!$D$6:$D$23,0))=Calc!$K$8,SUM(CY_Target!$F18:K18),AVERAGE(CY_Target!$F18:K18)),"")</f>
        <v>2.5500000000000003</v>
      </c>
      <c r="L18" s="189">
        <f>IFERROR(IF(INDEX(Metrics!$G$6:$G$23,MATCH(CY_Target_Cumulative!$D18,Metrics!$D$6:$D$23,0))=Calc!$K$8,SUM(CY_Target!$F18:L18),AVERAGE(CY_Target!$F18:L18)),"")</f>
        <v>2.5500000000000003</v>
      </c>
      <c r="M18" s="189">
        <f>IFERROR(IF(INDEX(Metrics!$G$6:$G$23,MATCH(CY_Target_Cumulative!$D18,Metrics!$D$6:$D$23,0))=Calc!$K$8,SUM(CY_Target!$F18:M18),AVERAGE(CY_Target!$F18:M18)),"")</f>
        <v>2.5500000000000003</v>
      </c>
      <c r="N18" s="189">
        <f>IFERROR(IF(INDEX(Metrics!$G$6:$G$23,MATCH(CY_Target_Cumulative!$D18,Metrics!$D$6:$D$23,0))=Calc!$K$8,SUM(CY_Target!$F18:N18),AVERAGE(CY_Target!$F18:N18)),"")</f>
        <v>2.5500000000000003</v>
      </c>
      <c r="O18" s="189">
        <f>IFERROR(IF(INDEX(Metrics!$G$6:$G$23,MATCH(CY_Target_Cumulative!$D18,Metrics!$D$6:$D$23,0))=Calc!$K$8,SUM(CY_Target!$F18:O18),AVERAGE(CY_Target!$F18:O18)),"")</f>
        <v>2.5500000000000003</v>
      </c>
      <c r="P18" s="189">
        <f>IFERROR(IF(INDEX(Metrics!$G$6:$G$23,MATCH(CY_Target_Cumulative!$D18,Metrics!$D$6:$D$23,0))=Calc!$K$8,SUM(CY_Target!$F18:P18),AVERAGE(CY_Target!$F18:P18)),"")</f>
        <v>2.5500000000000003</v>
      </c>
      <c r="Q18" s="190">
        <f>IFERROR(IF(INDEX(Metrics!$G$6:$G$23,MATCH(CY_Target_Cumulative!$D18,Metrics!$D$6:$D$23,0))=Calc!$K$8,SUM(CY_Target!$F18:Q18),AVERAGE(CY_Target!$F18:Q18)),"")</f>
        <v>2.5500000000000003</v>
      </c>
    </row>
    <row r="19" spans="1:17" x14ac:dyDescent="0.25">
      <c r="A19" s="3"/>
      <c r="B19" s="62">
        <f>IFERROR(IF(LEN(INDEX(Metrics!$B$6:$E$23,ROW($A19)-ROW($A$5),MATCH(B$5,Metrics!$B$5:$E$5,0)))=0,"",INDEX(Metrics!$B$6:$E$23,ROW($A19)-ROW($A$5),MATCH(B$5,Metrics!$B$5:$E$5,0))),"")</f>
        <v>205</v>
      </c>
      <c r="C19" s="160" t="str">
        <f>IFERROR(IF(LEN(INDEX(Metrics!$B$6:$E$23,ROW($A19)-ROW($A$5),MATCH(C$5,Metrics!$B$5:$E$5,0)))=0,"",INDEX(Metrics!$B$6:$E$23,ROW($A19)-ROW($A$5),MATCH(C$5,Metrics!$B$5:$E$5,0))),"")</f>
        <v>Lead Generation</v>
      </c>
      <c r="D19" s="160" t="str">
        <f>IFERROR(IF(LEN(INDEX(Metrics!$B$6:$E$23,ROW($A19)-ROW($A$5),MATCH(D$5,Metrics!$B$5:$E$5,0)))=0,"",INDEX(Metrics!$B$6:$E$23,ROW($A19)-ROW($A$5),MATCH(D$5,Metrics!$B$5:$E$5,0))),"")</f>
        <v>Retention Rate</v>
      </c>
      <c r="E19" s="42" t="str">
        <f>IFERROR(IF(LEN(INDEX(Metrics!$B$6:$E$23,ROW($A19)-ROW($A$5),MATCH(E$5,Metrics!$B$5:$E$5,0)))=0,"",INDEX(Metrics!$B$6:$E$23,ROW($A19)-ROW($A$5),MATCH(E$5,Metrics!$B$5:$E$5,0))),"")</f>
        <v>%</v>
      </c>
      <c r="F19" s="198">
        <f>IFERROR(IF(INDEX(Metrics!$G$6:$G$23,MATCH(CY_Target_Cumulative!$D19,Metrics!$D$6:$D$23,0))=Calc!$K$8,SUM(CY_Target!$F19:F19),AVERAGE(CY_Target!$F19:F19)),"")</f>
        <v>0.85</v>
      </c>
      <c r="G19" s="198">
        <f>IFERROR(IF(INDEX(Metrics!$G$6:$G$23,MATCH(CY_Target_Cumulative!$D19,Metrics!$D$6:$D$23,0))=Calc!$K$8,SUM(CY_Target!$F19:G19),AVERAGE(CY_Target!$F19:G19)),"")</f>
        <v>0.85</v>
      </c>
      <c r="H19" s="198">
        <f>IFERROR(IF(INDEX(Metrics!$G$6:$G$23,MATCH(CY_Target_Cumulative!$D19,Metrics!$D$6:$D$23,0))=Calc!$K$8,SUM(CY_Target!$F19:H19),AVERAGE(CY_Target!$F19:H19)),"")</f>
        <v>0.85</v>
      </c>
      <c r="I19" s="198">
        <f>IFERROR(IF(INDEX(Metrics!$G$6:$G$23,MATCH(CY_Target_Cumulative!$D19,Metrics!$D$6:$D$23,0))=Calc!$K$8,SUM(CY_Target!$F19:I19),AVERAGE(CY_Target!$F19:I19)),"")</f>
        <v>0.85</v>
      </c>
      <c r="J19" s="198">
        <f>IFERROR(IF(INDEX(Metrics!$G$6:$G$23,MATCH(CY_Target_Cumulative!$D19,Metrics!$D$6:$D$23,0))=Calc!$K$8,SUM(CY_Target!$F19:J19),AVERAGE(CY_Target!$F19:J19)),"")</f>
        <v>0.85</v>
      </c>
      <c r="K19" s="198">
        <f>IFERROR(IF(INDEX(Metrics!$G$6:$G$23,MATCH(CY_Target_Cumulative!$D19,Metrics!$D$6:$D$23,0))=Calc!$K$8,SUM(CY_Target!$F19:K19),AVERAGE(CY_Target!$F19:K19)),"")</f>
        <v>0.85</v>
      </c>
      <c r="L19" s="198">
        <f>IFERROR(IF(INDEX(Metrics!$G$6:$G$23,MATCH(CY_Target_Cumulative!$D19,Metrics!$D$6:$D$23,0))=Calc!$K$8,SUM(CY_Target!$F19:L19),AVERAGE(CY_Target!$F19:L19)),"")</f>
        <v>0.85</v>
      </c>
      <c r="M19" s="198">
        <f>IFERROR(IF(INDEX(Metrics!$G$6:$G$23,MATCH(CY_Target_Cumulative!$D19,Metrics!$D$6:$D$23,0))=Calc!$K$8,SUM(CY_Target!$F19:M19),AVERAGE(CY_Target!$F19:M19)),"")</f>
        <v>0.85</v>
      </c>
      <c r="N19" s="198">
        <f>IFERROR(IF(INDEX(Metrics!$G$6:$G$23,MATCH(CY_Target_Cumulative!$D19,Metrics!$D$6:$D$23,0))=Calc!$K$8,SUM(CY_Target!$F19:N19),AVERAGE(CY_Target!$F19:N19)),"")</f>
        <v>0.85</v>
      </c>
      <c r="O19" s="198">
        <f>IFERROR(IF(INDEX(Metrics!$G$6:$G$23,MATCH(CY_Target_Cumulative!$D19,Metrics!$D$6:$D$23,0))=Calc!$K$8,SUM(CY_Target!$F19:O19),AVERAGE(CY_Target!$F19:O19)),"")</f>
        <v>0.85</v>
      </c>
      <c r="P19" s="198">
        <f>IFERROR(IF(INDEX(Metrics!$G$6:$G$23,MATCH(CY_Target_Cumulative!$D19,Metrics!$D$6:$D$23,0))=Calc!$K$8,SUM(CY_Target!$F19:P19),AVERAGE(CY_Target!$F19:P19)),"")</f>
        <v>0.85</v>
      </c>
      <c r="Q19" s="201">
        <f>IFERROR(IF(INDEX(Metrics!$G$6:$G$23,MATCH(CY_Target_Cumulative!$D19,Metrics!$D$6:$D$23,0))=Calc!$K$8,SUM(CY_Target!$F19:Q19),AVERAGE(CY_Target!$F19:Q19)),"")</f>
        <v>0.85</v>
      </c>
    </row>
    <row r="20" spans="1:17" x14ac:dyDescent="0.25">
      <c r="A20" s="3"/>
      <c r="B20" s="62">
        <f>IFERROR(IF(LEN(INDEX(Metrics!$B$6:$E$23,ROW($A20)-ROW($A$5),MATCH(B$5,Metrics!$B$5:$E$5,0)))=0,"",INDEX(Metrics!$B$6:$E$23,ROW($A20)-ROW($A$5),MATCH(B$5,Metrics!$B$5:$E$5,0))),"")</f>
        <v>206</v>
      </c>
      <c r="C20" s="160" t="str">
        <f>IFERROR(IF(LEN(INDEX(Metrics!$B$6:$E$23,ROW($A20)-ROW($A$5),MATCH(C$5,Metrics!$B$5:$E$5,0)))=0,"",INDEX(Metrics!$B$6:$E$23,ROW($A20)-ROW($A$5),MATCH(C$5,Metrics!$B$5:$E$5,0))),"")</f>
        <v>Lead Generation</v>
      </c>
      <c r="D20" s="160" t="str">
        <f>IFERROR(IF(LEN(INDEX(Metrics!$B$6:$E$23,ROW($A20)-ROW($A$5),MATCH(D$5,Metrics!$B$5:$E$5,0)))=0,"",INDEX(Metrics!$B$6:$E$23,ROW($A20)-ROW($A$5),MATCH(D$5,Metrics!$B$5:$E$5,0))),"")</f>
        <v>Acquisition Rate</v>
      </c>
      <c r="E20" s="42" t="str">
        <f>IFERROR(IF(LEN(INDEX(Metrics!$B$6:$E$23,ROW($A20)-ROW($A$5),MATCH(E$5,Metrics!$B$5:$E$5,0)))=0,"",INDEX(Metrics!$B$6:$E$23,ROW($A20)-ROW($A$5),MATCH(E$5,Metrics!$B$5:$E$5,0))),"")</f>
        <v>%</v>
      </c>
      <c r="F20" s="199">
        <f>IFERROR(IF(INDEX(Metrics!$G$6:$G$23,MATCH(CY_Target_Cumulative!$D20,Metrics!$D$6:$D$23,0))=Calc!$K$8,SUM(CY_Target!$F20:F20),AVERAGE(CY_Target!$F20:F20)),"")</f>
        <v>0.2</v>
      </c>
      <c r="G20" s="199">
        <f>IFERROR(IF(INDEX(Metrics!$G$6:$G$23,MATCH(CY_Target_Cumulative!$D20,Metrics!$D$6:$D$23,0))=Calc!$K$8,SUM(CY_Target!$F20:G20),AVERAGE(CY_Target!$F20:G20)),"")</f>
        <v>0.2</v>
      </c>
      <c r="H20" s="199">
        <f>IFERROR(IF(INDEX(Metrics!$G$6:$G$23,MATCH(CY_Target_Cumulative!$D20,Metrics!$D$6:$D$23,0))=Calc!$K$8,SUM(CY_Target!$F20:H20),AVERAGE(CY_Target!$F20:H20)),"")</f>
        <v>0.20000000000000004</v>
      </c>
      <c r="I20" s="199">
        <f>IFERROR(IF(INDEX(Metrics!$G$6:$G$23,MATCH(CY_Target_Cumulative!$D20,Metrics!$D$6:$D$23,0))=Calc!$K$8,SUM(CY_Target!$F20:I20),AVERAGE(CY_Target!$F20:I20)),"")</f>
        <v>0.2</v>
      </c>
      <c r="J20" s="199">
        <f>IFERROR(IF(INDEX(Metrics!$G$6:$G$23,MATCH(CY_Target_Cumulative!$D20,Metrics!$D$6:$D$23,0))=Calc!$K$8,SUM(CY_Target!$F20:J20),AVERAGE(CY_Target!$F20:J20)),"")</f>
        <v>0.2</v>
      </c>
      <c r="K20" s="199">
        <f>IFERROR(IF(INDEX(Metrics!$G$6:$G$23,MATCH(CY_Target_Cumulative!$D20,Metrics!$D$6:$D$23,0))=Calc!$K$8,SUM(CY_Target!$F20:K20),AVERAGE(CY_Target!$F20:K20)),"")</f>
        <v>0.19999999999999998</v>
      </c>
      <c r="L20" s="199">
        <f>IFERROR(IF(INDEX(Metrics!$G$6:$G$23,MATCH(CY_Target_Cumulative!$D20,Metrics!$D$6:$D$23,0))=Calc!$K$8,SUM(CY_Target!$F20:L20),AVERAGE(CY_Target!$F20:L20)),"")</f>
        <v>0.19999999999999998</v>
      </c>
      <c r="M20" s="199">
        <f>IFERROR(IF(INDEX(Metrics!$G$6:$G$23,MATCH(CY_Target_Cumulative!$D20,Metrics!$D$6:$D$23,0))=Calc!$K$8,SUM(CY_Target!$F20:M20),AVERAGE(CY_Target!$F20:M20)),"")</f>
        <v>0.19999999999999998</v>
      </c>
      <c r="N20" s="199">
        <f>IFERROR(IF(INDEX(Metrics!$G$6:$G$23,MATCH(CY_Target_Cumulative!$D20,Metrics!$D$6:$D$23,0))=Calc!$K$8,SUM(CY_Target!$F20:N20),AVERAGE(CY_Target!$F20:N20)),"")</f>
        <v>0.19999999999999998</v>
      </c>
      <c r="O20" s="199">
        <f>IFERROR(IF(INDEX(Metrics!$G$6:$G$23,MATCH(CY_Target_Cumulative!$D20,Metrics!$D$6:$D$23,0))=Calc!$K$8,SUM(CY_Target!$F20:O20),AVERAGE(CY_Target!$F20:O20)),"")</f>
        <v>0.19999999999999998</v>
      </c>
      <c r="P20" s="199">
        <f>IFERROR(IF(INDEX(Metrics!$G$6:$G$23,MATCH(CY_Target_Cumulative!$D20,Metrics!$D$6:$D$23,0))=Calc!$K$8,SUM(CY_Target!$F20:P20),AVERAGE(CY_Target!$F20:P20)),"")</f>
        <v>0.19999999999999998</v>
      </c>
      <c r="Q20" s="200">
        <f>IFERROR(IF(INDEX(Metrics!$G$6:$G$23,MATCH(CY_Target_Cumulative!$D20,Metrics!$D$6:$D$23,0))=Calc!$K$8,SUM(CY_Target!$F20:Q20),AVERAGE(CY_Target!$F20:Q20)),"")</f>
        <v>0.19999999999999998</v>
      </c>
    </row>
    <row r="21" spans="1:17" x14ac:dyDescent="0.25">
      <c r="A21" s="3"/>
      <c r="B21" s="62">
        <f>IFERROR(IF(LEN(INDEX(Metrics!$B$6:$E$23,ROW($A21)-ROW($A$5),MATCH(B$5,Metrics!$B$5:$E$5,0)))=0,"",INDEX(Metrics!$B$6:$E$23,ROW($A21)-ROW($A$5),MATCH(B$5,Metrics!$B$5:$E$5,0))),"")</f>
        <v>207</v>
      </c>
      <c r="C21" s="160" t="str">
        <f>IFERROR(IF(LEN(INDEX(Metrics!$B$6:$E$23,ROW($A21)-ROW($A$5),MATCH(C$5,Metrics!$B$5:$E$5,0)))=0,"",INDEX(Metrics!$B$6:$E$23,ROW($A21)-ROW($A$5),MATCH(C$5,Metrics!$B$5:$E$5,0))),"")</f>
        <v>Lead Generation</v>
      </c>
      <c r="D21" s="160" t="str">
        <f>IFERROR(IF(LEN(INDEX(Metrics!$B$6:$E$23,ROW($A21)-ROW($A$5),MATCH(D$5,Metrics!$B$5:$E$5,0)))=0,"",INDEX(Metrics!$B$6:$E$23,ROW($A21)-ROW($A$5),MATCH(D$5,Metrics!$B$5:$E$5,0))),"")</f>
        <v>Churn Rate</v>
      </c>
      <c r="E21" s="42" t="str">
        <f>IFERROR(IF(LEN(INDEX(Metrics!$B$6:$E$23,ROW($A21)-ROW($A$5),MATCH(E$5,Metrics!$B$5:$E$5,0)))=0,"",INDEX(Metrics!$B$6:$E$23,ROW($A21)-ROW($A$5),MATCH(E$5,Metrics!$B$5:$E$5,0))),"")</f>
        <v>%</v>
      </c>
      <c r="F21" s="199">
        <f>IFERROR(IF(INDEX(Metrics!$G$6:$G$23,MATCH(CY_Target_Cumulative!$D21,Metrics!$D$6:$D$23,0))=Calc!$K$8,SUM(CY_Target!$F21:F21),AVERAGE(CY_Target!$F21:F21)),"")</f>
        <v>0.15</v>
      </c>
      <c r="G21" s="199">
        <f>IFERROR(IF(INDEX(Metrics!$G$6:$G$23,MATCH(CY_Target_Cumulative!$D21,Metrics!$D$6:$D$23,0))=Calc!$K$8,SUM(CY_Target!$F21:G21),AVERAGE(CY_Target!$F21:G21)),"")</f>
        <v>0.15</v>
      </c>
      <c r="H21" s="199">
        <f>IFERROR(IF(INDEX(Metrics!$G$6:$G$23,MATCH(CY_Target_Cumulative!$D21,Metrics!$D$6:$D$23,0))=Calc!$K$8,SUM(CY_Target!$F21:H21),AVERAGE(CY_Target!$F21:H21)),"")</f>
        <v>0.15</v>
      </c>
      <c r="I21" s="199">
        <f>IFERROR(IF(INDEX(Metrics!$G$6:$G$23,MATCH(CY_Target_Cumulative!$D21,Metrics!$D$6:$D$23,0))=Calc!$K$8,SUM(CY_Target!$F21:I21),AVERAGE(CY_Target!$F21:I21)),"")</f>
        <v>0.15</v>
      </c>
      <c r="J21" s="199">
        <f>IFERROR(IF(INDEX(Metrics!$G$6:$G$23,MATCH(CY_Target_Cumulative!$D21,Metrics!$D$6:$D$23,0))=Calc!$K$8,SUM(CY_Target!$F21:J21),AVERAGE(CY_Target!$F21:J21)),"")</f>
        <v>0.15</v>
      </c>
      <c r="K21" s="199">
        <f>IFERROR(IF(INDEX(Metrics!$G$6:$G$23,MATCH(CY_Target_Cumulative!$D21,Metrics!$D$6:$D$23,0))=Calc!$K$8,SUM(CY_Target!$F21:K21),AVERAGE(CY_Target!$F21:K21)),"")</f>
        <v>0.15</v>
      </c>
      <c r="L21" s="199">
        <f>IFERROR(IF(INDEX(Metrics!$G$6:$G$23,MATCH(CY_Target_Cumulative!$D21,Metrics!$D$6:$D$23,0))=Calc!$K$8,SUM(CY_Target!$F21:L21),AVERAGE(CY_Target!$F21:L21)),"")</f>
        <v>0.15</v>
      </c>
      <c r="M21" s="199">
        <f>IFERROR(IF(INDEX(Metrics!$G$6:$G$23,MATCH(CY_Target_Cumulative!$D21,Metrics!$D$6:$D$23,0))=Calc!$K$8,SUM(CY_Target!$F21:M21),AVERAGE(CY_Target!$F21:M21)),"")</f>
        <v>0.15</v>
      </c>
      <c r="N21" s="199">
        <f>IFERROR(IF(INDEX(Metrics!$G$6:$G$23,MATCH(CY_Target_Cumulative!$D21,Metrics!$D$6:$D$23,0))=Calc!$K$8,SUM(CY_Target!$F21:N21),AVERAGE(CY_Target!$F21:N21)),"")</f>
        <v>0.15</v>
      </c>
      <c r="O21" s="199">
        <f>IFERROR(IF(INDEX(Metrics!$G$6:$G$23,MATCH(CY_Target_Cumulative!$D21,Metrics!$D$6:$D$23,0))=Calc!$K$8,SUM(CY_Target!$F21:O21),AVERAGE(CY_Target!$F21:O21)),"")</f>
        <v>0.15</v>
      </c>
      <c r="P21" s="199">
        <f>IFERROR(IF(INDEX(Metrics!$G$6:$G$23,MATCH(CY_Target_Cumulative!$D21,Metrics!$D$6:$D$23,0))=Calc!$K$8,SUM(CY_Target!$F21:P21),AVERAGE(CY_Target!$F21:P21)),"")</f>
        <v>0.15</v>
      </c>
      <c r="Q21" s="200">
        <f>IFERROR(IF(INDEX(Metrics!$G$6:$G$23,MATCH(CY_Target_Cumulative!$D21,Metrics!$D$6:$D$23,0))=Calc!$K$8,SUM(CY_Target!$F21:Q21),AVERAGE(CY_Target!$F21:Q21)),"")</f>
        <v>0.15</v>
      </c>
    </row>
    <row r="22" spans="1:17" x14ac:dyDescent="0.25">
      <c r="A22" s="3"/>
      <c r="B22" s="62">
        <f>IFERROR(IF(LEN(INDEX(Metrics!$B$6:$E$23,ROW($A22)-ROW($A$5),MATCH(B$5,Metrics!$B$5:$E$5,0)))=0,"",INDEX(Metrics!$B$6:$E$23,ROW($A22)-ROW($A$5),MATCH(B$5,Metrics!$B$5:$E$5,0))),"")</f>
        <v>208</v>
      </c>
      <c r="C22" s="160" t="str">
        <f>IFERROR(IF(LEN(INDEX(Metrics!$B$6:$E$23,ROW($A22)-ROW($A$5),MATCH(C$5,Metrics!$B$5:$E$5,0)))=0,"",INDEX(Metrics!$B$6:$E$23,ROW($A22)-ROW($A$5),MATCH(C$5,Metrics!$B$5:$E$5,0))),"")</f>
        <v>Lead Generation</v>
      </c>
      <c r="D22" s="160" t="str">
        <f>IFERROR(IF(LEN(INDEX(Metrics!$B$6:$E$23,ROW($A22)-ROW($A$5),MATCH(D$5,Metrics!$B$5:$E$5,0)))=0,"",INDEX(Metrics!$B$6:$E$23,ROW($A22)-ROW($A$5),MATCH(D$5,Metrics!$B$5:$E$5,0))),"")</f>
        <v/>
      </c>
      <c r="E22" s="42" t="str">
        <f>IFERROR(IF(LEN(INDEX(Metrics!$B$6:$E$23,ROW($A22)-ROW($A$5),MATCH(E$5,Metrics!$B$5:$E$5,0)))=0,"",INDEX(Metrics!$B$6:$E$23,ROW($A22)-ROW($A$5),MATCH(E$5,Metrics!$B$5:$E$5,0))),"")</f>
        <v/>
      </c>
      <c r="F22" s="45" t="str">
        <f>IFERROR(IF(INDEX(Metrics!$G$6:$G$23,MATCH(CY_Target_Cumulative!$D22,Metrics!$D$6:$D$23,0))=Calc!$K$8,SUM(CY_Target!$F22:F22),AVERAGE(CY_Target!$F22:F22)),"")</f>
        <v/>
      </c>
      <c r="G22" s="45" t="str">
        <f>IFERROR(IF(INDEX(Metrics!$G$6:$G$23,MATCH(CY_Target_Cumulative!$D22,Metrics!$D$6:$D$23,0))=Calc!$K$8,SUM(CY_Target!$F22:G22),AVERAGE(CY_Target!$F22:G22)),"")</f>
        <v/>
      </c>
      <c r="H22" s="45" t="str">
        <f>IFERROR(IF(INDEX(Metrics!$G$6:$G$23,MATCH(CY_Target_Cumulative!$D22,Metrics!$D$6:$D$23,0))=Calc!$K$8,SUM(CY_Target!$F22:H22),AVERAGE(CY_Target!$F22:H22)),"")</f>
        <v/>
      </c>
      <c r="I22" s="45" t="str">
        <f>IFERROR(IF(INDEX(Metrics!$G$6:$G$23,MATCH(CY_Target_Cumulative!$D22,Metrics!$D$6:$D$23,0))=Calc!$K$8,SUM(CY_Target!$F22:I22),AVERAGE(CY_Target!$F22:I22)),"")</f>
        <v/>
      </c>
      <c r="J22" s="45" t="str">
        <f>IFERROR(IF(INDEX(Metrics!$G$6:$G$23,MATCH(CY_Target_Cumulative!$D22,Metrics!$D$6:$D$23,0))=Calc!$K$8,SUM(CY_Target!$F22:J22),AVERAGE(CY_Target!$F22:J22)),"")</f>
        <v/>
      </c>
      <c r="K22" s="45" t="str">
        <f>IFERROR(IF(INDEX(Metrics!$G$6:$G$23,MATCH(CY_Target_Cumulative!$D22,Metrics!$D$6:$D$23,0))=Calc!$K$8,SUM(CY_Target!$F22:K22),AVERAGE(CY_Target!$F22:K22)),"")</f>
        <v/>
      </c>
      <c r="L22" s="45" t="str">
        <f>IFERROR(IF(INDEX(Metrics!$G$6:$G$23,MATCH(CY_Target_Cumulative!$D22,Metrics!$D$6:$D$23,0))=Calc!$K$8,SUM(CY_Target!$F22:L22),AVERAGE(CY_Target!$F22:L22)),"")</f>
        <v/>
      </c>
      <c r="M22" s="45" t="str">
        <f>IFERROR(IF(INDEX(Metrics!$G$6:$G$23,MATCH(CY_Target_Cumulative!$D22,Metrics!$D$6:$D$23,0))=Calc!$K$8,SUM(CY_Target!$F22:M22),AVERAGE(CY_Target!$F22:M22)),"")</f>
        <v/>
      </c>
      <c r="N22" s="45" t="str">
        <f>IFERROR(IF(INDEX(Metrics!$G$6:$G$23,MATCH(CY_Target_Cumulative!$D22,Metrics!$D$6:$D$23,0))=Calc!$K$8,SUM(CY_Target!$F22:N22),AVERAGE(CY_Target!$F22:N22)),"")</f>
        <v/>
      </c>
      <c r="O22" s="45" t="str">
        <f>IFERROR(IF(INDEX(Metrics!$G$6:$G$23,MATCH(CY_Target_Cumulative!$D22,Metrics!$D$6:$D$23,0))=Calc!$K$8,SUM(CY_Target!$F22:O22),AVERAGE(CY_Target!$F22:O22)),"")</f>
        <v/>
      </c>
      <c r="P22" s="45" t="str">
        <f>IFERROR(IF(INDEX(Metrics!$G$6:$G$23,MATCH(CY_Target_Cumulative!$D22,Metrics!$D$6:$D$23,0))=Calc!$K$8,SUM(CY_Target!$F22:P22),AVERAGE(CY_Target!$F22:P22)),"")</f>
        <v/>
      </c>
      <c r="Q22" s="69" t="str">
        <f>IFERROR(IF(INDEX(Metrics!$G$6:$G$23,MATCH(CY_Target_Cumulative!$D22,Metrics!$D$6:$D$23,0))=Calc!$K$8,SUM(CY_Target!$F22:Q22),AVERAGE(CY_Target!$F22:Q22)),"")</f>
        <v/>
      </c>
    </row>
    <row r="23" spans="1:17" x14ac:dyDescent="0.25">
      <c r="A23" s="3"/>
      <c r="B23" s="62">
        <f>IFERROR(IF(LEN(INDEX(Metrics!$B$6:$E$23,ROW($A23)-ROW($A$5),MATCH(B$5,Metrics!$B$5:$E$5,0)))=0,"",INDEX(Metrics!$B$6:$E$23,ROW($A23)-ROW($A$5),MATCH(B$5,Metrics!$B$5:$E$5,0))),"")</f>
        <v>209</v>
      </c>
      <c r="C23" s="160" t="str">
        <f>IFERROR(IF(LEN(INDEX(Metrics!$B$6:$E$23,ROW($A23)-ROW($A$5),MATCH(C$5,Metrics!$B$5:$E$5,0)))=0,"",INDEX(Metrics!$B$6:$E$23,ROW($A23)-ROW($A$5),MATCH(C$5,Metrics!$B$5:$E$5,0))),"")</f>
        <v>Lead Generation</v>
      </c>
      <c r="D23" s="160" t="str">
        <f>IFERROR(IF(LEN(INDEX(Metrics!$B$6:$E$23,ROW($A23)-ROW($A$5),MATCH(D$5,Metrics!$B$5:$E$5,0)))=0,"",INDEX(Metrics!$B$6:$E$23,ROW($A23)-ROW($A$5),MATCH(D$5,Metrics!$B$5:$E$5,0))),"")</f>
        <v/>
      </c>
      <c r="E23" s="42" t="str">
        <f>IFERROR(IF(LEN(INDEX(Metrics!$B$6:$E$23,ROW($A23)-ROW($A$5),MATCH(E$5,Metrics!$B$5:$E$5,0)))=0,"",INDEX(Metrics!$B$6:$E$23,ROW($A23)-ROW($A$5),MATCH(E$5,Metrics!$B$5:$E$5,0))),"")</f>
        <v/>
      </c>
      <c r="F23" s="45" t="str">
        <f>IFERROR(IF(INDEX(Metrics!$G$6:$G$23,MATCH(CY_Target_Cumulative!$D23,Metrics!$D$6:$D$23,0))=Calc!$K$8,SUM(CY_Target!$F23:F23),AVERAGE(CY_Target!$F23:F23)),"")</f>
        <v/>
      </c>
      <c r="G23" s="45" t="str">
        <f>IFERROR(IF(INDEX(Metrics!$G$6:$G$23,MATCH(CY_Target_Cumulative!$D23,Metrics!$D$6:$D$23,0))=Calc!$K$8,SUM(CY_Target!$F23:G23),AVERAGE(CY_Target!$F23:G23)),"")</f>
        <v/>
      </c>
      <c r="H23" s="45" t="str">
        <f>IFERROR(IF(INDEX(Metrics!$G$6:$G$23,MATCH(CY_Target_Cumulative!$D23,Metrics!$D$6:$D$23,0))=Calc!$K$8,SUM(CY_Target!$F23:H23),AVERAGE(CY_Target!$F23:H23)),"")</f>
        <v/>
      </c>
      <c r="I23" s="45" t="str">
        <f>IFERROR(IF(INDEX(Metrics!$G$6:$G$23,MATCH(CY_Target_Cumulative!$D23,Metrics!$D$6:$D$23,0))=Calc!$K$8,SUM(CY_Target!$F23:I23),AVERAGE(CY_Target!$F23:I23)),"")</f>
        <v/>
      </c>
      <c r="J23" s="45" t="str">
        <f>IFERROR(IF(INDEX(Metrics!$G$6:$G$23,MATCH(CY_Target_Cumulative!$D23,Metrics!$D$6:$D$23,0))=Calc!$K$8,SUM(CY_Target!$F23:J23),AVERAGE(CY_Target!$F23:J23)),"")</f>
        <v/>
      </c>
      <c r="K23" s="45" t="str">
        <f>IFERROR(IF(INDEX(Metrics!$G$6:$G$23,MATCH(CY_Target_Cumulative!$D23,Metrics!$D$6:$D$23,0))=Calc!$K$8,SUM(CY_Target!$F23:K23),AVERAGE(CY_Target!$F23:K23)),"")</f>
        <v/>
      </c>
      <c r="L23" s="45" t="str">
        <f>IFERROR(IF(INDEX(Metrics!$G$6:$G$23,MATCH(CY_Target_Cumulative!$D23,Metrics!$D$6:$D$23,0))=Calc!$K$8,SUM(CY_Target!$F23:L23),AVERAGE(CY_Target!$F23:L23)),"")</f>
        <v/>
      </c>
      <c r="M23" s="45" t="str">
        <f>IFERROR(IF(INDEX(Metrics!$G$6:$G$23,MATCH(CY_Target_Cumulative!$D23,Metrics!$D$6:$D$23,0))=Calc!$K$8,SUM(CY_Target!$F23:M23),AVERAGE(CY_Target!$F23:M23)),"")</f>
        <v/>
      </c>
      <c r="N23" s="45" t="str">
        <f>IFERROR(IF(INDEX(Metrics!$G$6:$G$23,MATCH(CY_Target_Cumulative!$D23,Metrics!$D$6:$D$23,0))=Calc!$K$8,SUM(CY_Target!$F23:N23),AVERAGE(CY_Target!$F23:N23)),"")</f>
        <v/>
      </c>
      <c r="O23" s="45" t="str">
        <f>IFERROR(IF(INDEX(Metrics!$G$6:$G$23,MATCH(CY_Target_Cumulative!$D23,Metrics!$D$6:$D$23,0))=Calc!$K$8,SUM(CY_Target!$F23:O23),AVERAGE(CY_Target!$F23:O23)),"")</f>
        <v/>
      </c>
      <c r="P23" s="45" t="str">
        <f>IFERROR(IF(INDEX(Metrics!$G$6:$G$23,MATCH(CY_Target_Cumulative!$D23,Metrics!$D$6:$D$23,0))=Calc!$K$8,SUM(CY_Target!$F23:P23),AVERAGE(CY_Target!$F23:P23)),"")</f>
        <v/>
      </c>
      <c r="Q23" s="69" t="str">
        <f>IFERROR(IF(INDEX(Metrics!$G$6:$G$23,MATCH(CY_Target_Cumulative!$D23,Metrics!$D$6:$D$23,0))=Calc!$K$8,SUM(CY_Target!$F23:Q23),AVERAGE(CY_Target!$F23:Q23)),"")</f>
        <v/>
      </c>
    </row>
    <row r="24" spans="1:17" x14ac:dyDescent="0.25">
      <c r="A24" s="3"/>
      <c r="B24" s="217">
        <v>301</v>
      </c>
      <c r="C24" s="218" t="s">
        <v>132</v>
      </c>
      <c r="D24" s="218" t="s">
        <v>133</v>
      </c>
      <c r="E24" s="219" t="s">
        <v>100</v>
      </c>
      <c r="F24" s="240"/>
      <c r="G24" s="240"/>
      <c r="H24" s="240"/>
      <c r="I24" s="240"/>
      <c r="J24" s="240"/>
      <c r="K24" s="240"/>
      <c r="L24" s="240"/>
      <c r="M24" s="240"/>
      <c r="N24" s="240"/>
      <c r="O24" s="240"/>
      <c r="P24" s="240"/>
      <c r="Q24" s="241"/>
    </row>
    <row r="25" spans="1:17" x14ac:dyDescent="0.25">
      <c r="A25" s="3"/>
      <c r="B25" s="217">
        <v>302</v>
      </c>
      <c r="C25" s="218" t="s">
        <v>132</v>
      </c>
      <c r="D25" s="218" t="s">
        <v>135</v>
      </c>
      <c r="E25" s="219" t="s">
        <v>103</v>
      </c>
      <c r="F25" s="240"/>
      <c r="G25" s="240"/>
      <c r="H25" s="240"/>
      <c r="I25" s="240"/>
      <c r="J25" s="240"/>
      <c r="K25" s="240"/>
      <c r="L25" s="240"/>
      <c r="M25" s="240"/>
      <c r="N25" s="240"/>
      <c r="O25" s="240"/>
      <c r="P25" s="240"/>
      <c r="Q25" s="241"/>
    </row>
    <row r="26" spans="1:17" x14ac:dyDescent="0.2">
      <c r="A26" s="3"/>
      <c r="B26" s="217">
        <v>303</v>
      </c>
      <c r="C26" s="218" t="s">
        <v>132</v>
      </c>
      <c r="D26" s="218" t="s">
        <v>137</v>
      </c>
      <c r="E26" s="219" t="s">
        <v>138</v>
      </c>
      <c r="F26" s="242"/>
      <c r="G26" s="240"/>
      <c r="H26" s="240"/>
      <c r="I26" s="240"/>
      <c r="J26" s="240"/>
      <c r="K26" s="240"/>
      <c r="L26" s="242"/>
      <c r="M26" s="240"/>
      <c r="N26" s="240"/>
      <c r="O26" s="240"/>
      <c r="P26" s="240"/>
      <c r="Q26" s="241"/>
    </row>
    <row r="27" spans="1:17" x14ac:dyDescent="0.25">
      <c r="A27" s="3"/>
      <c r="B27" s="217">
        <v>304</v>
      </c>
      <c r="C27" s="218" t="s">
        <v>132</v>
      </c>
      <c r="D27" s="218" t="s">
        <v>140</v>
      </c>
      <c r="E27" s="219" t="s">
        <v>100</v>
      </c>
      <c r="F27" s="240"/>
      <c r="G27" s="240"/>
      <c r="H27" s="240"/>
      <c r="I27" s="240"/>
      <c r="J27" s="240"/>
      <c r="K27" s="240"/>
      <c r="L27" s="240"/>
      <c r="M27" s="240"/>
      <c r="N27" s="240"/>
      <c r="O27" s="240"/>
      <c r="P27" s="240"/>
      <c r="Q27" s="241"/>
    </row>
    <row r="28" spans="1:17" x14ac:dyDescent="0.25">
      <c r="A28" s="3"/>
      <c r="B28" s="217">
        <v>305</v>
      </c>
      <c r="C28" s="218" t="s">
        <v>132</v>
      </c>
      <c r="D28" s="218" t="s">
        <v>142</v>
      </c>
      <c r="E28" s="219" t="s">
        <v>100</v>
      </c>
      <c r="F28" s="240"/>
      <c r="G28" s="240"/>
      <c r="H28" s="240"/>
      <c r="I28" s="240"/>
      <c r="J28" s="240"/>
      <c r="K28" s="240"/>
      <c r="L28" s="240"/>
      <c r="M28" s="240"/>
      <c r="N28" s="240"/>
      <c r="O28" s="240"/>
      <c r="P28" s="240"/>
      <c r="Q28" s="241"/>
    </row>
    <row r="29" spans="1:17" x14ac:dyDescent="0.2">
      <c r="A29" s="3"/>
      <c r="B29" s="217">
        <v>306</v>
      </c>
      <c r="C29" s="218" t="s">
        <v>132</v>
      </c>
      <c r="D29" s="221" t="s">
        <v>161</v>
      </c>
      <c r="E29" s="222" t="s">
        <v>161</v>
      </c>
      <c r="F29" s="242"/>
      <c r="G29" s="240"/>
      <c r="H29" s="240"/>
      <c r="I29" s="240"/>
      <c r="J29" s="240"/>
      <c r="K29" s="240"/>
      <c r="L29" s="242"/>
      <c r="M29" s="240"/>
      <c r="N29" s="240"/>
      <c r="O29" s="240"/>
      <c r="P29" s="240"/>
      <c r="Q29" s="241"/>
    </row>
    <row r="30" spans="1:17" x14ac:dyDescent="0.25">
      <c r="A30" s="3"/>
      <c r="B30" s="217">
        <v>307</v>
      </c>
      <c r="C30" s="218" t="s">
        <v>132</v>
      </c>
      <c r="D30" s="218" t="s">
        <v>161</v>
      </c>
      <c r="E30" s="219" t="s">
        <v>161</v>
      </c>
      <c r="F30" s="243"/>
      <c r="G30" s="243"/>
      <c r="H30" s="243"/>
      <c r="I30" s="243"/>
      <c r="J30" s="243"/>
      <c r="K30" s="243"/>
      <c r="L30" s="240"/>
      <c r="M30" s="240"/>
      <c r="N30" s="240"/>
      <c r="O30" s="240"/>
      <c r="P30" s="240"/>
      <c r="Q30" s="241"/>
    </row>
    <row r="31" spans="1:17" x14ac:dyDescent="0.25">
      <c r="A31" s="3"/>
      <c r="B31" s="217">
        <v>401</v>
      </c>
      <c r="C31" s="218" t="s">
        <v>144</v>
      </c>
      <c r="D31" s="218" t="s">
        <v>145</v>
      </c>
      <c r="E31" s="219" t="s">
        <v>138</v>
      </c>
      <c r="F31" s="240"/>
      <c r="G31" s="240"/>
      <c r="H31" s="240"/>
      <c r="I31" s="240"/>
      <c r="J31" s="240"/>
      <c r="K31" s="240"/>
      <c r="L31" s="240"/>
      <c r="M31" s="240"/>
      <c r="N31" s="240"/>
      <c r="O31" s="240"/>
      <c r="P31" s="240"/>
      <c r="Q31" s="241"/>
    </row>
    <row r="32" spans="1:17" x14ac:dyDescent="0.25">
      <c r="A32" s="3"/>
      <c r="B32" s="217">
        <v>402</v>
      </c>
      <c r="C32" s="218" t="s">
        <v>144</v>
      </c>
      <c r="D32" s="218" t="s">
        <v>147</v>
      </c>
      <c r="E32" s="219" t="s">
        <v>103</v>
      </c>
      <c r="F32" s="240"/>
      <c r="G32" s="240"/>
      <c r="H32" s="240"/>
      <c r="I32" s="240"/>
      <c r="J32" s="240"/>
      <c r="K32" s="240"/>
      <c r="L32" s="240"/>
      <c r="M32" s="240"/>
      <c r="N32" s="240"/>
      <c r="O32" s="240"/>
      <c r="P32" s="240"/>
      <c r="Q32" s="241"/>
    </row>
    <row r="33" spans="1:17" x14ac:dyDescent="0.25">
      <c r="A33" s="3"/>
      <c r="B33" s="217">
        <v>403</v>
      </c>
      <c r="C33" s="218" t="s">
        <v>144</v>
      </c>
      <c r="D33" s="218" t="s">
        <v>149</v>
      </c>
      <c r="E33" s="219" t="s">
        <v>112</v>
      </c>
      <c r="F33" s="240"/>
      <c r="G33" s="240"/>
      <c r="H33" s="240"/>
      <c r="I33" s="240"/>
      <c r="J33" s="240"/>
      <c r="K33" s="240"/>
      <c r="L33" s="240"/>
      <c r="M33" s="240"/>
      <c r="N33" s="240"/>
      <c r="O33" s="240"/>
      <c r="P33" s="240"/>
      <c r="Q33" s="241"/>
    </row>
    <row r="34" spans="1:17" x14ac:dyDescent="0.25">
      <c r="A34" s="3"/>
      <c r="B34" s="217">
        <v>404</v>
      </c>
      <c r="C34" s="218" t="s">
        <v>144</v>
      </c>
      <c r="D34" s="218" t="s">
        <v>151</v>
      </c>
      <c r="E34" s="219" t="s">
        <v>103</v>
      </c>
      <c r="F34" s="240"/>
      <c r="G34" s="240"/>
      <c r="H34" s="240"/>
      <c r="I34" s="240"/>
      <c r="J34" s="240"/>
      <c r="K34" s="240"/>
      <c r="L34" s="240"/>
      <c r="M34" s="240"/>
      <c r="N34" s="240"/>
      <c r="O34" s="240"/>
      <c r="P34" s="240"/>
      <c r="Q34" s="241"/>
    </row>
    <row r="35" spans="1:17" x14ac:dyDescent="0.25">
      <c r="A35" s="3"/>
      <c r="B35" s="217">
        <v>405</v>
      </c>
      <c r="C35" s="218" t="s">
        <v>144</v>
      </c>
      <c r="D35" s="218" t="s">
        <v>161</v>
      </c>
      <c r="E35" s="219" t="s">
        <v>161</v>
      </c>
      <c r="F35" s="240"/>
      <c r="G35" s="240"/>
      <c r="H35" s="240"/>
      <c r="I35" s="240"/>
      <c r="J35" s="240"/>
      <c r="K35" s="240"/>
      <c r="L35" s="240"/>
      <c r="M35" s="240"/>
      <c r="N35" s="240"/>
      <c r="O35" s="240"/>
      <c r="P35" s="240"/>
      <c r="Q35" s="241"/>
    </row>
    <row r="36" spans="1:17" x14ac:dyDescent="0.2">
      <c r="A36" s="3"/>
      <c r="B36" s="217">
        <v>406</v>
      </c>
      <c r="C36" s="218" t="s">
        <v>144</v>
      </c>
      <c r="D36" s="218" t="s">
        <v>161</v>
      </c>
      <c r="E36" s="219" t="s">
        <v>161</v>
      </c>
      <c r="F36" s="242"/>
      <c r="G36" s="240"/>
      <c r="H36" s="240"/>
      <c r="I36" s="240"/>
      <c r="J36" s="240"/>
      <c r="K36" s="240"/>
      <c r="L36" s="242"/>
      <c r="M36" s="240"/>
      <c r="N36" s="240"/>
      <c r="O36" s="240"/>
      <c r="P36" s="240"/>
      <c r="Q36" s="241"/>
    </row>
    <row r="37" spans="1:17" x14ac:dyDescent="0.25">
      <c r="A37" s="3"/>
      <c r="B37" s="217">
        <v>501</v>
      </c>
      <c r="C37" s="218" t="s">
        <v>153</v>
      </c>
      <c r="D37" s="218" t="s">
        <v>154</v>
      </c>
      <c r="E37" s="219" t="s">
        <v>103</v>
      </c>
      <c r="F37" s="240"/>
      <c r="G37" s="240"/>
      <c r="H37" s="240"/>
      <c r="I37" s="240"/>
      <c r="J37" s="240"/>
      <c r="K37" s="240"/>
      <c r="L37" s="240"/>
      <c r="M37" s="240"/>
      <c r="N37" s="240"/>
      <c r="O37" s="240"/>
      <c r="P37" s="240"/>
      <c r="Q37" s="241"/>
    </row>
    <row r="38" spans="1:17" x14ac:dyDescent="0.2">
      <c r="A38" s="3"/>
      <c r="B38" s="217">
        <v>502</v>
      </c>
      <c r="C38" s="218" t="s">
        <v>153</v>
      </c>
      <c r="D38" s="218" t="s">
        <v>156</v>
      </c>
      <c r="E38" s="219" t="s">
        <v>100</v>
      </c>
      <c r="F38" s="242"/>
      <c r="G38" s="240"/>
      <c r="H38" s="240"/>
      <c r="I38" s="240"/>
      <c r="J38" s="240"/>
      <c r="K38" s="240"/>
      <c r="L38" s="242"/>
      <c r="M38" s="240"/>
      <c r="N38" s="240"/>
      <c r="O38" s="240"/>
      <c r="P38" s="240"/>
      <c r="Q38" s="241"/>
    </row>
    <row r="39" spans="1:17" x14ac:dyDescent="0.25">
      <c r="A39" s="3"/>
      <c r="B39" s="217">
        <v>503</v>
      </c>
      <c r="C39" s="218" t="s">
        <v>153</v>
      </c>
      <c r="D39" s="218" t="s">
        <v>158</v>
      </c>
      <c r="E39" s="219" t="s">
        <v>103</v>
      </c>
      <c r="F39" s="243"/>
      <c r="G39" s="243"/>
      <c r="H39" s="243"/>
      <c r="I39" s="243"/>
      <c r="J39" s="243"/>
      <c r="K39" s="243"/>
      <c r="L39" s="243"/>
      <c r="M39" s="243"/>
      <c r="N39" s="243"/>
      <c r="O39" s="243"/>
      <c r="P39" s="243"/>
      <c r="Q39" s="244"/>
    </row>
    <row r="40" spans="1:17" x14ac:dyDescent="0.25">
      <c r="A40" s="3"/>
      <c r="B40" s="217">
        <v>504</v>
      </c>
      <c r="C40" s="218" t="s">
        <v>153</v>
      </c>
      <c r="D40" s="218" t="s">
        <v>161</v>
      </c>
      <c r="E40" s="219" t="s">
        <v>161</v>
      </c>
      <c r="F40" s="240"/>
      <c r="G40" s="240"/>
      <c r="H40" s="240"/>
      <c r="I40" s="240"/>
      <c r="J40" s="240"/>
      <c r="K40" s="240"/>
      <c r="L40" s="240"/>
      <c r="M40" s="240"/>
      <c r="N40" s="240"/>
      <c r="O40" s="240"/>
      <c r="P40" s="240"/>
      <c r="Q40" s="241"/>
    </row>
    <row r="41" spans="1:17" x14ac:dyDescent="0.25">
      <c r="A41" s="3"/>
      <c r="B41" s="217">
        <v>505</v>
      </c>
      <c r="C41" s="218" t="s">
        <v>153</v>
      </c>
      <c r="D41" s="218" t="s">
        <v>161</v>
      </c>
      <c r="E41" s="219" t="s">
        <v>161</v>
      </c>
      <c r="F41" s="240"/>
      <c r="G41" s="240"/>
      <c r="H41" s="240"/>
      <c r="I41" s="240"/>
      <c r="J41" s="240"/>
      <c r="K41" s="240"/>
      <c r="L41" s="240"/>
      <c r="M41" s="240"/>
      <c r="N41" s="240"/>
      <c r="O41" s="240"/>
      <c r="P41" s="240"/>
      <c r="Q41" s="241"/>
    </row>
    <row r="42" spans="1:17" x14ac:dyDescent="0.25">
      <c r="A42" s="3"/>
      <c r="B42" s="217"/>
      <c r="C42" s="218"/>
      <c r="D42" s="218"/>
      <c r="E42" s="219"/>
      <c r="F42" s="240"/>
      <c r="G42" s="240"/>
      <c r="H42" s="240"/>
      <c r="I42" s="240"/>
      <c r="J42" s="240"/>
      <c r="K42" s="240"/>
      <c r="L42" s="240"/>
      <c r="M42" s="240"/>
      <c r="N42" s="240"/>
      <c r="O42" s="240"/>
      <c r="P42" s="240"/>
      <c r="Q42" s="241"/>
    </row>
    <row r="43" spans="1:17" x14ac:dyDescent="0.25">
      <c r="A43" s="3"/>
      <c r="B43" s="217"/>
      <c r="C43" s="218"/>
      <c r="D43" s="218"/>
      <c r="E43" s="219"/>
      <c r="F43" s="240"/>
      <c r="G43" s="240"/>
      <c r="H43" s="240"/>
      <c r="I43" s="240"/>
      <c r="J43" s="240"/>
      <c r="K43" s="240"/>
      <c r="L43" s="240"/>
      <c r="M43" s="240"/>
      <c r="N43" s="240"/>
      <c r="O43" s="240"/>
      <c r="P43" s="240"/>
      <c r="Q43" s="241"/>
    </row>
    <row r="44" spans="1:17" x14ac:dyDescent="0.25">
      <c r="A44" s="3"/>
      <c r="B44" s="217"/>
      <c r="C44" s="218"/>
      <c r="D44" s="218"/>
      <c r="E44" s="219"/>
      <c r="F44" s="243"/>
      <c r="G44" s="243"/>
      <c r="H44" s="243"/>
      <c r="I44" s="243"/>
      <c r="J44" s="243"/>
      <c r="K44" s="243"/>
      <c r="L44" s="243"/>
      <c r="M44" s="243"/>
      <c r="N44" s="243"/>
      <c r="O44" s="243"/>
      <c r="P44" s="243"/>
      <c r="Q44" s="244"/>
    </row>
    <row r="45" spans="1:17" x14ac:dyDescent="0.25">
      <c r="A45" s="3"/>
      <c r="B45" s="217"/>
      <c r="C45" s="218"/>
      <c r="D45" s="218"/>
      <c r="E45" s="219"/>
      <c r="F45" s="243"/>
      <c r="G45" s="243"/>
      <c r="H45" s="243"/>
      <c r="I45" s="243"/>
      <c r="J45" s="243"/>
      <c r="K45" s="243"/>
      <c r="L45" s="243"/>
      <c r="M45" s="243"/>
      <c r="N45" s="243"/>
      <c r="O45" s="243"/>
      <c r="P45" s="243"/>
      <c r="Q45" s="244"/>
    </row>
    <row r="46" spans="1:17" x14ac:dyDescent="0.25">
      <c r="A46" s="3"/>
      <c r="B46" s="217"/>
      <c r="C46" s="218"/>
      <c r="D46" s="218"/>
      <c r="E46" s="219"/>
      <c r="F46" s="243"/>
      <c r="G46" s="243"/>
      <c r="H46" s="243"/>
      <c r="I46" s="243"/>
      <c r="J46" s="243"/>
      <c r="K46" s="243"/>
      <c r="L46" s="243"/>
      <c r="M46" s="243"/>
      <c r="N46" s="243"/>
      <c r="O46" s="243"/>
      <c r="P46" s="243"/>
      <c r="Q46" s="244"/>
    </row>
    <row r="47" spans="1:17" x14ac:dyDescent="0.25">
      <c r="A47" s="3"/>
      <c r="B47" s="217"/>
      <c r="C47" s="218"/>
      <c r="D47" s="218"/>
      <c r="E47" s="219"/>
      <c r="F47" s="243"/>
      <c r="G47" s="243"/>
      <c r="H47" s="243"/>
      <c r="I47" s="243"/>
      <c r="J47" s="243"/>
      <c r="K47" s="243"/>
      <c r="L47" s="243"/>
      <c r="M47" s="243"/>
      <c r="N47" s="243"/>
      <c r="O47" s="243"/>
      <c r="P47" s="243"/>
      <c r="Q47" s="244"/>
    </row>
    <row r="48" spans="1:17" x14ac:dyDescent="0.25">
      <c r="A48" s="3"/>
      <c r="B48" s="217"/>
      <c r="C48" s="218"/>
      <c r="D48" s="218"/>
      <c r="E48" s="219"/>
      <c r="F48" s="243"/>
      <c r="G48" s="243"/>
      <c r="H48" s="243"/>
      <c r="I48" s="243"/>
      <c r="J48" s="243"/>
      <c r="K48" s="243"/>
      <c r="L48" s="243"/>
      <c r="M48" s="243"/>
      <c r="N48" s="243"/>
      <c r="O48" s="243"/>
      <c r="P48" s="243"/>
      <c r="Q48" s="244"/>
    </row>
    <row r="49" spans="1:17" x14ac:dyDescent="0.25">
      <c r="A49" s="3"/>
      <c r="B49" s="217"/>
      <c r="C49" s="218"/>
      <c r="D49" s="218"/>
      <c r="E49" s="219"/>
      <c r="F49" s="243"/>
      <c r="G49" s="243"/>
      <c r="H49" s="243"/>
      <c r="I49" s="243"/>
      <c r="J49" s="243"/>
      <c r="K49" s="243"/>
      <c r="L49" s="243"/>
      <c r="M49" s="243"/>
      <c r="N49" s="243"/>
      <c r="O49" s="243"/>
      <c r="P49" s="243"/>
      <c r="Q49" s="244"/>
    </row>
    <row r="50" spans="1:17" x14ac:dyDescent="0.25">
      <c r="A50" s="3"/>
      <c r="B50" s="217"/>
      <c r="C50" s="218"/>
      <c r="D50" s="218"/>
      <c r="E50" s="219"/>
      <c r="F50" s="243"/>
      <c r="G50" s="243"/>
      <c r="H50" s="243"/>
      <c r="I50" s="243"/>
      <c r="J50" s="243"/>
      <c r="K50" s="243"/>
      <c r="L50" s="243"/>
      <c r="M50" s="243"/>
      <c r="N50" s="243"/>
      <c r="O50" s="243"/>
      <c r="P50" s="243"/>
      <c r="Q50" s="244"/>
    </row>
    <row r="51" spans="1:17" x14ac:dyDescent="0.25">
      <c r="A51" s="3"/>
      <c r="B51" s="217"/>
      <c r="C51" s="218"/>
      <c r="D51" s="218"/>
      <c r="E51" s="219"/>
      <c r="F51" s="243"/>
      <c r="G51" s="243"/>
      <c r="H51" s="243"/>
      <c r="I51" s="243"/>
      <c r="J51" s="243"/>
      <c r="K51" s="243"/>
      <c r="L51" s="243"/>
      <c r="M51" s="243"/>
      <c r="N51" s="243"/>
      <c r="O51" s="243"/>
      <c r="P51" s="243"/>
      <c r="Q51" s="244"/>
    </row>
    <row r="52" spans="1:17" x14ac:dyDescent="0.25">
      <c r="A52" s="3"/>
      <c r="B52" s="217"/>
      <c r="C52" s="218"/>
      <c r="D52" s="218"/>
      <c r="E52" s="219"/>
      <c r="F52" s="243"/>
      <c r="G52" s="243"/>
      <c r="H52" s="243"/>
      <c r="I52" s="243"/>
      <c r="J52" s="243"/>
      <c r="K52" s="243"/>
      <c r="L52" s="243"/>
      <c r="M52" s="243"/>
      <c r="N52" s="243"/>
      <c r="O52" s="243"/>
      <c r="P52" s="243"/>
      <c r="Q52" s="244"/>
    </row>
    <row r="53" spans="1:17" x14ac:dyDescent="0.25">
      <c r="A53" s="3"/>
      <c r="B53" s="217"/>
      <c r="C53" s="218"/>
      <c r="D53" s="218"/>
      <c r="E53" s="219"/>
      <c r="F53" s="243"/>
      <c r="G53" s="243"/>
      <c r="H53" s="243"/>
      <c r="I53" s="243"/>
      <c r="J53" s="243"/>
      <c r="K53" s="243"/>
      <c r="L53" s="243"/>
      <c r="M53" s="243"/>
      <c r="N53" s="243"/>
      <c r="O53" s="243"/>
      <c r="P53" s="243"/>
      <c r="Q53" s="244"/>
    </row>
    <row r="54" spans="1:17" x14ac:dyDescent="0.25">
      <c r="A54" s="3"/>
      <c r="B54" s="217"/>
      <c r="C54" s="218"/>
      <c r="D54" s="218"/>
      <c r="E54" s="219"/>
      <c r="F54" s="243"/>
      <c r="G54" s="243"/>
      <c r="H54" s="243"/>
      <c r="I54" s="243"/>
      <c r="J54" s="243"/>
      <c r="K54" s="243"/>
      <c r="L54" s="243"/>
      <c r="M54" s="243"/>
      <c r="N54" s="243"/>
      <c r="O54" s="243"/>
      <c r="P54" s="243"/>
      <c r="Q54" s="244"/>
    </row>
    <row r="55" spans="1:17" x14ac:dyDescent="0.25">
      <c r="A55" s="3"/>
      <c r="B55" s="217"/>
      <c r="C55" s="218"/>
      <c r="D55" s="218"/>
      <c r="E55" s="219"/>
      <c r="F55" s="243"/>
      <c r="G55" s="243"/>
      <c r="H55" s="243"/>
      <c r="I55" s="243"/>
      <c r="J55" s="243"/>
      <c r="K55" s="243"/>
      <c r="L55" s="243"/>
      <c r="M55" s="243"/>
      <c r="N55" s="243"/>
      <c r="O55" s="243"/>
      <c r="P55" s="243"/>
      <c r="Q55" s="244"/>
    </row>
    <row r="56" spans="1:17" x14ac:dyDescent="0.25">
      <c r="B56" s="217"/>
      <c r="C56" s="218"/>
      <c r="D56" s="218"/>
      <c r="E56" s="219"/>
      <c r="F56" s="243"/>
      <c r="G56" s="243"/>
      <c r="H56" s="243"/>
      <c r="I56" s="243"/>
      <c r="J56" s="243"/>
      <c r="K56" s="243"/>
      <c r="L56" s="243"/>
      <c r="M56" s="243"/>
      <c r="N56" s="243"/>
      <c r="O56" s="243"/>
      <c r="P56" s="243"/>
      <c r="Q56" s="244"/>
    </row>
    <row r="57" spans="1:17" x14ac:dyDescent="0.25">
      <c r="B57" s="217"/>
      <c r="C57" s="218"/>
      <c r="D57" s="218"/>
      <c r="E57" s="219"/>
      <c r="F57" s="243"/>
      <c r="G57" s="243"/>
      <c r="H57" s="243"/>
      <c r="I57" s="243"/>
      <c r="J57" s="243"/>
      <c r="K57" s="243"/>
      <c r="L57" s="243"/>
      <c r="M57" s="243"/>
      <c r="N57" s="243"/>
      <c r="O57" s="243"/>
      <c r="P57" s="243"/>
      <c r="Q57" s="244"/>
    </row>
    <row r="58" spans="1:17" x14ac:dyDescent="0.25">
      <c r="B58" s="217"/>
      <c r="C58" s="218"/>
      <c r="D58" s="218"/>
      <c r="E58" s="219"/>
      <c r="F58" s="243"/>
      <c r="G58" s="243"/>
      <c r="H58" s="243"/>
      <c r="I58" s="243"/>
      <c r="J58" s="243"/>
      <c r="K58" s="243"/>
      <c r="L58" s="243"/>
      <c r="M58" s="243"/>
      <c r="N58" s="243"/>
      <c r="O58" s="243"/>
      <c r="P58" s="243"/>
      <c r="Q58" s="244"/>
    </row>
    <row r="59" spans="1:17" x14ac:dyDescent="0.25">
      <c r="B59" s="217"/>
      <c r="C59" s="218"/>
      <c r="D59" s="218"/>
      <c r="E59" s="219"/>
      <c r="F59" s="243"/>
      <c r="G59" s="243"/>
      <c r="H59" s="243"/>
      <c r="I59" s="243"/>
      <c r="J59" s="243"/>
      <c r="K59" s="243"/>
      <c r="L59" s="243"/>
      <c r="M59" s="243"/>
      <c r="N59" s="243"/>
      <c r="O59" s="243"/>
      <c r="P59" s="243"/>
      <c r="Q59" s="244"/>
    </row>
    <row r="60" spans="1:17" x14ac:dyDescent="0.25">
      <c r="B60" s="217"/>
      <c r="C60" s="218"/>
      <c r="D60" s="218"/>
      <c r="E60" s="219"/>
      <c r="F60" s="243"/>
      <c r="G60" s="243"/>
      <c r="H60" s="243"/>
      <c r="I60" s="243"/>
      <c r="J60" s="243"/>
      <c r="K60" s="243"/>
      <c r="L60" s="243"/>
      <c r="M60" s="243"/>
      <c r="N60" s="243"/>
      <c r="O60" s="243"/>
      <c r="P60" s="243"/>
      <c r="Q60" s="244"/>
    </row>
    <row r="61" spans="1:17" x14ac:dyDescent="0.25">
      <c r="B61" s="217"/>
      <c r="C61" s="218"/>
      <c r="D61" s="218"/>
      <c r="E61" s="219"/>
      <c r="F61" s="243"/>
      <c r="G61" s="243"/>
      <c r="H61" s="243"/>
      <c r="I61" s="243"/>
      <c r="J61" s="243"/>
      <c r="K61" s="243"/>
      <c r="L61" s="243"/>
      <c r="M61" s="243"/>
      <c r="N61" s="243"/>
      <c r="O61" s="243"/>
      <c r="P61" s="243"/>
      <c r="Q61" s="244"/>
    </row>
    <row r="62" spans="1:17" x14ac:dyDescent="0.25">
      <c r="B62" s="217"/>
      <c r="C62" s="218"/>
      <c r="D62" s="218"/>
      <c r="E62" s="219"/>
      <c r="F62" s="243"/>
      <c r="G62" s="243"/>
      <c r="H62" s="243"/>
      <c r="I62" s="243"/>
      <c r="J62" s="243"/>
      <c r="K62" s="243"/>
      <c r="L62" s="243"/>
      <c r="M62" s="243"/>
      <c r="N62" s="243"/>
      <c r="O62" s="243"/>
      <c r="P62" s="243"/>
      <c r="Q62" s="244"/>
    </row>
    <row r="63" spans="1:17" x14ac:dyDescent="0.25">
      <c r="B63" s="217"/>
      <c r="C63" s="218"/>
      <c r="D63" s="218"/>
      <c r="E63" s="219"/>
      <c r="F63" s="243"/>
      <c r="G63" s="243"/>
      <c r="H63" s="243"/>
      <c r="I63" s="243"/>
      <c r="J63" s="243"/>
      <c r="K63" s="243"/>
      <c r="L63" s="243"/>
      <c r="M63" s="243"/>
      <c r="N63" s="243"/>
      <c r="O63" s="243"/>
      <c r="P63" s="243"/>
      <c r="Q63" s="244"/>
    </row>
    <row r="64" spans="1:17" x14ac:dyDescent="0.25">
      <c r="B64" s="217"/>
      <c r="C64" s="218"/>
      <c r="D64" s="218"/>
      <c r="E64" s="219"/>
      <c r="F64" s="243"/>
      <c r="G64" s="243"/>
      <c r="H64" s="243"/>
      <c r="I64" s="243"/>
      <c r="J64" s="243"/>
      <c r="K64" s="243"/>
      <c r="L64" s="243"/>
      <c r="M64" s="243"/>
      <c r="N64" s="243"/>
      <c r="O64" s="243"/>
      <c r="P64" s="243"/>
      <c r="Q64" s="244"/>
    </row>
    <row r="65" spans="2:17" x14ac:dyDescent="0.25">
      <c r="B65" s="217"/>
      <c r="C65" s="218"/>
      <c r="D65" s="218"/>
      <c r="E65" s="219"/>
      <c r="F65" s="243"/>
      <c r="G65" s="243"/>
      <c r="H65" s="243"/>
      <c r="I65" s="243"/>
      <c r="J65" s="243"/>
      <c r="K65" s="243"/>
      <c r="L65" s="243"/>
      <c r="M65" s="243"/>
      <c r="N65" s="243"/>
      <c r="O65" s="243"/>
      <c r="P65" s="243"/>
      <c r="Q65" s="244"/>
    </row>
    <row r="66" spans="2:17" x14ac:dyDescent="0.25">
      <c r="B66" s="217"/>
      <c r="C66" s="218"/>
      <c r="D66" s="218"/>
      <c r="E66" s="219"/>
      <c r="F66" s="243"/>
      <c r="G66" s="243"/>
      <c r="H66" s="243"/>
      <c r="I66" s="243"/>
      <c r="J66" s="243"/>
      <c r="K66" s="243"/>
      <c r="L66" s="243"/>
      <c r="M66" s="243"/>
      <c r="N66" s="243"/>
      <c r="O66" s="243"/>
      <c r="P66" s="243"/>
      <c r="Q66" s="244"/>
    </row>
    <row r="67" spans="2:17" x14ac:dyDescent="0.25">
      <c r="B67" s="217"/>
      <c r="C67" s="218"/>
      <c r="D67" s="218"/>
      <c r="E67" s="219"/>
      <c r="F67" s="243"/>
      <c r="G67" s="243"/>
      <c r="H67" s="243"/>
      <c r="I67" s="243"/>
      <c r="J67" s="243"/>
      <c r="K67" s="243"/>
      <c r="L67" s="243"/>
      <c r="M67" s="243"/>
      <c r="N67" s="243"/>
      <c r="O67" s="243"/>
      <c r="P67" s="243"/>
      <c r="Q67" s="244"/>
    </row>
    <row r="68" spans="2:17" x14ac:dyDescent="0.25">
      <c r="B68" s="217"/>
      <c r="C68" s="218"/>
      <c r="D68" s="218"/>
      <c r="E68" s="219"/>
      <c r="F68" s="243"/>
      <c r="G68" s="243"/>
      <c r="H68" s="243"/>
      <c r="I68" s="243"/>
      <c r="J68" s="243"/>
      <c r="K68" s="243"/>
      <c r="L68" s="243"/>
      <c r="M68" s="243"/>
      <c r="N68" s="243"/>
      <c r="O68" s="243"/>
      <c r="P68" s="243"/>
      <c r="Q68" s="244"/>
    </row>
    <row r="69" spans="2:17" x14ac:dyDescent="0.25">
      <c r="B69" s="217"/>
      <c r="C69" s="218"/>
      <c r="D69" s="218"/>
      <c r="E69" s="219"/>
      <c r="F69" s="243"/>
      <c r="G69" s="243"/>
      <c r="H69" s="243"/>
      <c r="I69" s="243"/>
      <c r="J69" s="243"/>
      <c r="K69" s="243"/>
      <c r="L69" s="243"/>
      <c r="M69" s="243"/>
      <c r="N69" s="243"/>
      <c r="O69" s="243"/>
      <c r="P69" s="243"/>
      <c r="Q69" s="244"/>
    </row>
    <row r="70" spans="2:17" x14ac:dyDescent="0.25">
      <c r="B70" s="224"/>
      <c r="C70" s="225"/>
      <c r="D70" s="225"/>
      <c r="E70" s="226"/>
      <c r="F70" s="245"/>
      <c r="G70" s="245"/>
      <c r="H70" s="245"/>
      <c r="I70" s="245"/>
      <c r="J70" s="245"/>
      <c r="K70" s="245"/>
      <c r="L70" s="245"/>
      <c r="M70" s="245"/>
      <c r="N70" s="245"/>
      <c r="O70" s="245"/>
      <c r="P70" s="245"/>
      <c r="Q70" s="246"/>
    </row>
  </sheetData>
  <sheetProtection algorithmName="SHA-512" hashValue="KGD3Hb5cMlbHTFnyyq5G9vNoODa3TpBZ+GIq9443FXBMtYbIV56UPuvFuwVUPeLRfKHcRThD+arP4DbIUWY7RQ==" saltValue="QmtG0SFKtVXemaNyecoo2w==" spinCount="100000" sheet="1" objects="1" scenarios="1"/>
  <printOptions horizontalCentered="1" gridLines="1"/>
  <pageMargins left="0.31496062992125984" right="0.31496062992125984" top="0.31496062992125984" bottom="0.31496062992125984" header="0.31496062992125984" footer="0.31496062992125984"/>
  <pageSetup scale="76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F5AB9-4C3B-4E0C-8DEE-0B0468E88BDF}">
  <sheetPr>
    <tabColor rgb="FF5B8E7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17" s="108" customFormat="1" ht="24" customHeight="1" x14ac:dyDescent="0.25">
      <c r="B3" s="79"/>
      <c r="C3" s="88" t="s">
        <v>82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37" t="s">
        <v>0</v>
      </c>
      <c r="C5" s="38" t="s">
        <v>10</v>
      </c>
      <c r="D5" s="38" t="s">
        <v>7</v>
      </c>
      <c r="E5" s="38" t="s">
        <v>1</v>
      </c>
      <c r="F5" s="39" t="str">
        <f>IFERROR(INDEX(Calc!$I$7:$I$18,COLUMN(PY_Actual_Cumulative!F4)-COLUMN(PY_Actual_Cumulative!$E$4)),"")</f>
        <v>Jan 2021</v>
      </c>
      <c r="G5" s="39" t="str">
        <f>IFERROR(INDEX(Calc!$I$7:$I$18,COLUMN(PY_Actual_Cumulative!G4)-COLUMN(PY_Actual_Cumulative!$E$4)),"")</f>
        <v>Feb 2021</v>
      </c>
      <c r="H5" s="39" t="str">
        <f>IFERROR(INDEX(Calc!$I$7:$I$18,COLUMN(PY_Actual_Cumulative!H4)-COLUMN(PY_Actual_Cumulative!$E$4)),"")</f>
        <v>Mar 2021</v>
      </c>
      <c r="I5" s="39" t="str">
        <f>IFERROR(INDEX(Calc!$I$7:$I$18,COLUMN(PY_Actual_Cumulative!I4)-COLUMN(PY_Actual_Cumulative!$E$4)),"")</f>
        <v>Apr 2021</v>
      </c>
      <c r="J5" s="39" t="str">
        <f>IFERROR(INDEX(Calc!$I$7:$I$18,COLUMN(PY_Actual_Cumulative!J4)-COLUMN(PY_Actual_Cumulative!$E$4)),"")</f>
        <v>May 2021</v>
      </c>
      <c r="K5" s="39" t="str">
        <f>IFERROR(INDEX(Calc!$I$7:$I$18,COLUMN(PY_Actual_Cumulative!K4)-COLUMN(PY_Actual_Cumulative!$E$4)),"")</f>
        <v>Jun 2021</v>
      </c>
      <c r="L5" s="39" t="str">
        <f>IFERROR(INDEX(Calc!$I$7:$I$18,COLUMN(PY_Actual_Cumulative!L4)-COLUMN(PY_Actual_Cumulative!$E$4)),"")</f>
        <v>Jul 2021</v>
      </c>
      <c r="M5" s="39" t="str">
        <f>IFERROR(INDEX(Calc!$I$7:$I$18,COLUMN(PY_Actual_Cumulative!M4)-COLUMN(PY_Actual_Cumulative!$E$4)),"")</f>
        <v>Aug 2021</v>
      </c>
      <c r="N5" s="39" t="str">
        <f>IFERROR(INDEX(Calc!$I$7:$I$18,COLUMN(PY_Actual_Cumulative!N4)-COLUMN(PY_Actual_Cumulative!$E$4)),"")</f>
        <v>Sep 2021</v>
      </c>
      <c r="O5" s="39" t="str">
        <f>IFERROR(INDEX(Calc!$I$7:$I$18,COLUMN(PY_Actual_Cumulative!O4)-COLUMN(PY_Actual_Cumulative!$E$4)),"")</f>
        <v>Oct 2021</v>
      </c>
      <c r="P5" s="39" t="str">
        <f>IFERROR(INDEX(Calc!$I$7:$I$18,COLUMN(PY_Actual_Cumulative!P4)-COLUMN(PY_Actual_Cumulative!$E$4)),"")</f>
        <v>Nov 2021</v>
      </c>
      <c r="Q5" s="40" t="str">
        <f>IFERROR(INDEX(Calc!$I$7:$I$18,COLUMN(PY_Actual_Cumulative!Q4)-COLUMN(PY_Actual_Cumulative!$E$4)),"")</f>
        <v>Dec 2021</v>
      </c>
    </row>
    <row r="6" spans="1:17" x14ac:dyDescent="0.25">
      <c r="A6" s="3"/>
      <c r="B6" s="67">
        <f>IFERROR(IF(LEN(INDEX(Metrics!$B$6:$E$23,ROW($A6)-ROW($A$5),MATCH(B$5,Metrics!$B$5:$E$5,0)))=0,"",INDEX(Metrics!$B$6:$E$23,ROW($A6)-ROW($A$5),MATCH(B$5,Metrics!$B$5:$E$5,0))),"")</f>
        <v>101</v>
      </c>
      <c r="C6" s="161" t="str">
        <f>IFERROR(IF(LEN(INDEX(Metrics!$B$6:$E$23,ROW($A6)-ROW($A$5),MATCH(C$5,Metrics!$B$5:$E$5,0)))=0,"",INDEX(Metrics!$B$6:$E$23,ROW($A6)-ROW($A$5),MATCH(C$5,Metrics!$B$5:$E$5,0))),"")</f>
        <v>Customer Interaction</v>
      </c>
      <c r="D6" s="161" t="str">
        <f>IFERROR(IF(LEN(INDEX(Metrics!$B$6:$E$23,ROW($A6)-ROW($A$5),MATCH(D$5,Metrics!$B$5:$E$5,0)))=0,"",INDEX(Metrics!$B$6:$E$23,ROW($A6)-ROW($A$5),MATCH(D$5,Metrics!$B$5:$E$5,0))),"")</f>
        <v xml:space="preserve">Number of E-mail Marketing </v>
      </c>
      <c r="E6" s="68" t="str">
        <f>IFERROR(IF(LEN(INDEX(Metrics!$B$6:$E$23,ROW($A6)-ROW($A$5),MATCH(E$5,Metrics!$B$5:$E$5,0)))=0,"",INDEX(Metrics!$B$6:$E$23,ROW($A6)-ROW($A$5),MATCH(E$5,Metrics!$B$5:$E$5,0))),"")</f>
        <v>#</v>
      </c>
      <c r="F6" s="191">
        <f>IFERROR(IF(INDEX(Metrics!$G$6:$G$23,MATCH(PY_Actual_Cumulative!$D6,Metrics!$D$6:$D$23,0))=Calc!$K$8,SUM(PY_Actual!$F6:F6),AVERAGE(PY_Actual!$F6:F6)),"")</f>
        <v>33100</v>
      </c>
      <c r="G6" s="191">
        <f>IFERROR(IF(INDEX(Metrics!$G$6:$G$23,MATCH(PY_Actual_Cumulative!$D6,Metrics!$D$6:$D$23,0))=Calc!$K$8,SUM(PY_Actual!$F6:G6),AVERAGE(PY_Actual!$F6:G6)),"")</f>
        <v>64990</v>
      </c>
      <c r="H6" s="191">
        <f>IFERROR(IF(INDEX(Metrics!$G$6:$G$23,MATCH(PY_Actual_Cumulative!$D6,Metrics!$D$6:$D$23,0))=Calc!$K$8,SUM(PY_Actual!$F6:H6),AVERAGE(PY_Actual!$F6:H6)),"")</f>
        <v>99668</v>
      </c>
      <c r="I6" s="191">
        <f>IFERROR(IF(INDEX(Metrics!$G$6:$G$23,MATCH(PY_Actual_Cumulative!$D6,Metrics!$D$6:$D$23,0))=Calc!$K$8,SUM(PY_Actual!$F6:I6),AVERAGE(PY_Actual!$F6:I6)),"")</f>
        <v>135278</v>
      </c>
      <c r="J6" s="191">
        <f>IFERROR(IF(INDEX(Metrics!$G$6:$G$23,MATCH(PY_Actual_Cumulative!$D6,Metrics!$D$6:$D$23,0))=Calc!$K$8,SUM(PY_Actual!$F6:J6),AVERAGE(PY_Actual!$F6:J6)),"")</f>
        <v>169068</v>
      </c>
      <c r="K6" s="191">
        <f>IFERROR(IF(INDEX(Metrics!$G$6:$G$23,MATCH(PY_Actual_Cumulative!$D6,Metrics!$D$6:$D$23,0))=Calc!$K$8,SUM(PY_Actual!$F6:K6),AVERAGE(PY_Actual!$F6:K6)),"")</f>
        <v>207833</v>
      </c>
      <c r="L6" s="192">
        <f>IFERROR(IF(INDEX(Metrics!$G$6:$G$23,MATCH(PY_Actual_Cumulative!$D6,Metrics!$D$6:$D$23,0))=Calc!$K$8,SUM(PY_Actual!$F6:L6),AVERAGE(PY_Actual!$F6:L6)),"")</f>
        <v>207833</v>
      </c>
      <c r="M6" s="192">
        <f>IFERROR(IF(INDEX(Metrics!$G$6:$G$23,MATCH(PY_Actual_Cumulative!$D6,Metrics!$D$6:$D$23,0))=Calc!$K$8,SUM(PY_Actual!$F6:M6),AVERAGE(PY_Actual!$F6:M6)),"")</f>
        <v>207833</v>
      </c>
      <c r="N6" s="192">
        <f>IFERROR(IF(INDEX(Metrics!$G$6:$G$23,MATCH(PY_Actual_Cumulative!$D6,Metrics!$D$6:$D$23,0))=Calc!$K$8,SUM(PY_Actual!$F6:N6),AVERAGE(PY_Actual!$F6:N6)),"")</f>
        <v>207833</v>
      </c>
      <c r="O6" s="192">
        <f>IFERROR(IF(INDEX(Metrics!$G$6:$G$23,MATCH(PY_Actual_Cumulative!$D6,Metrics!$D$6:$D$23,0))=Calc!$K$8,SUM(PY_Actual!$F6:O6),AVERAGE(PY_Actual!$F6:O6)),"")</f>
        <v>207833</v>
      </c>
      <c r="P6" s="192">
        <f>IFERROR(IF(INDEX(Metrics!$G$6:$G$23,MATCH(PY_Actual_Cumulative!$D6,Metrics!$D$6:$D$23,0))=Calc!$K$8,SUM(PY_Actual!$F6:P6),AVERAGE(PY_Actual!$F6:P6)),"")</f>
        <v>207833</v>
      </c>
      <c r="Q6" s="193">
        <f>IFERROR(IF(INDEX(Metrics!$G$6:$G$23,MATCH(PY_Actual_Cumulative!$D6,Metrics!$D$6:$D$23,0))=Calc!$K$8,SUM(PY_Actual!$F6:Q6),AVERAGE(PY_Actual!$F6:Q6)),"")</f>
        <v>207833</v>
      </c>
    </row>
    <row r="7" spans="1:17" x14ac:dyDescent="0.25">
      <c r="A7" s="3"/>
      <c r="B7" s="62">
        <f>IFERROR(IF(LEN(INDEX(Metrics!$B$6:$E$23,ROW($A7)-ROW($A$5),MATCH(B$5,Metrics!$B$5:$E$5,0)))=0,"",INDEX(Metrics!$B$6:$E$23,ROW($A7)-ROW($A$5),MATCH(B$5,Metrics!$B$5:$E$5,0))),"")</f>
        <v>102</v>
      </c>
      <c r="C7" s="160" t="str">
        <f>IFERROR(IF(LEN(INDEX(Metrics!$B$6:$E$23,ROW($A7)-ROW($A$5),MATCH(C$5,Metrics!$B$5:$E$5,0)))=0,"",INDEX(Metrics!$B$6:$E$23,ROW($A7)-ROW($A$5),MATCH(C$5,Metrics!$B$5:$E$5,0))),"")</f>
        <v>Customer Interaction</v>
      </c>
      <c r="D7" s="160" t="str">
        <f>IFERROR(IF(LEN(INDEX(Metrics!$B$6:$E$23,ROW($A7)-ROW($A$5),MATCH(D$5,Metrics!$B$5:$E$5,0)))=0,"",INDEX(Metrics!$B$6:$E$23,ROW($A7)-ROW($A$5),MATCH(D$5,Metrics!$B$5:$E$5,0))),"")</f>
        <v>Email click-through Rate</v>
      </c>
      <c r="E7" s="42" t="str">
        <f>IFERROR(IF(LEN(INDEX(Metrics!$B$6:$E$23,ROW($A7)-ROW($A$5),MATCH(E$5,Metrics!$B$5:$E$5,0)))=0,"",INDEX(Metrics!$B$6:$E$23,ROW($A7)-ROW($A$5),MATCH(E$5,Metrics!$B$5:$E$5,0))),"")</f>
        <v>%</v>
      </c>
      <c r="F7" s="198">
        <f>IFERROR(IF(INDEX(Metrics!$G$6:$G$23,MATCH(PY_Actual_Cumulative!$D7,Metrics!$D$6:$D$23,0))=Calc!$K$8,SUM(PY_Actual!$F7:F7),AVERAGE(PY_Actual!$F7:F7)),"")</f>
        <v>0.68</v>
      </c>
      <c r="G7" s="198">
        <f>IFERROR(IF(INDEX(Metrics!$G$6:$G$23,MATCH(PY_Actual_Cumulative!$D7,Metrics!$D$6:$D$23,0))=Calc!$K$8,SUM(PY_Actual!$F7:G7),AVERAGE(PY_Actual!$F7:G7)),"")</f>
        <v>0.67500000000000004</v>
      </c>
      <c r="H7" s="198">
        <f>IFERROR(IF(INDEX(Metrics!$G$6:$G$23,MATCH(PY_Actual_Cumulative!$D7,Metrics!$D$6:$D$23,0))=Calc!$K$8,SUM(PY_Actual!$F7:H7),AVERAGE(PY_Actual!$F7:H7)),"")</f>
        <v>0.71</v>
      </c>
      <c r="I7" s="198">
        <f>IFERROR(IF(INDEX(Metrics!$G$6:$G$23,MATCH(PY_Actual_Cumulative!$D7,Metrics!$D$6:$D$23,0))=Calc!$K$8,SUM(PY_Actual!$F7:I7),AVERAGE(PY_Actual!$F7:I7)),"")</f>
        <v>0.69750000000000001</v>
      </c>
      <c r="J7" s="198">
        <f>IFERROR(IF(INDEX(Metrics!$G$6:$G$23,MATCH(PY_Actual_Cumulative!$D7,Metrics!$D$6:$D$23,0))=Calc!$K$8,SUM(PY_Actual!$F7:J7),AVERAGE(PY_Actual!$F7:J7)),"")</f>
        <v>0.66799999999999993</v>
      </c>
      <c r="K7" s="198">
        <f>IFERROR(IF(INDEX(Metrics!$G$6:$G$23,MATCH(PY_Actual_Cumulative!$D7,Metrics!$D$6:$D$23,0))=Calc!$K$8,SUM(PY_Actual!$F7:K7),AVERAGE(PY_Actual!$F7:K7)),"")</f>
        <v>0.68333333333333324</v>
      </c>
      <c r="L7" s="199">
        <f>IFERROR(IF(INDEX(Metrics!$G$6:$G$23,MATCH(PY_Actual_Cumulative!$D7,Metrics!$D$6:$D$23,0))=Calc!$K$8,SUM(PY_Actual!$F7:L7),AVERAGE(PY_Actual!$F7:L7)),"")</f>
        <v>0.68333333333333324</v>
      </c>
      <c r="M7" s="199">
        <f>IFERROR(IF(INDEX(Metrics!$G$6:$G$23,MATCH(PY_Actual_Cumulative!$D7,Metrics!$D$6:$D$23,0))=Calc!$K$8,SUM(PY_Actual!$F7:M7),AVERAGE(PY_Actual!$F7:M7)),"")</f>
        <v>0.68333333333333324</v>
      </c>
      <c r="N7" s="199">
        <f>IFERROR(IF(INDEX(Metrics!$G$6:$G$23,MATCH(PY_Actual_Cumulative!$D7,Metrics!$D$6:$D$23,0))=Calc!$K$8,SUM(PY_Actual!$F7:N7),AVERAGE(PY_Actual!$F7:N7)),"")</f>
        <v>0.68333333333333324</v>
      </c>
      <c r="O7" s="199">
        <f>IFERROR(IF(INDEX(Metrics!$G$6:$G$23,MATCH(PY_Actual_Cumulative!$D7,Metrics!$D$6:$D$23,0))=Calc!$K$8,SUM(PY_Actual!$F7:O7),AVERAGE(PY_Actual!$F7:O7)),"")</f>
        <v>0.68333333333333324</v>
      </c>
      <c r="P7" s="199">
        <f>IFERROR(IF(INDEX(Metrics!$G$6:$G$23,MATCH(PY_Actual_Cumulative!$D7,Metrics!$D$6:$D$23,0))=Calc!$K$8,SUM(PY_Actual!$F7:P7),AVERAGE(PY_Actual!$F7:P7)),"")</f>
        <v>0.68333333333333324</v>
      </c>
      <c r="Q7" s="200">
        <f>IFERROR(IF(INDEX(Metrics!$G$6:$G$23,MATCH(PY_Actual_Cumulative!$D7,Metrics!$D$6:$D$23,0))=Calc!$K$8,SUM(PY_Actual!$F7:Q7),AVERAGE(PY_Actual!$F7:Q7)),"")</f>
        <v>0.68333333333333324</v>
      </c>
    </row>
    <row r="8" spans="1:17" x14ac:dyDescent="0.25">
      <c r="A8" s="3"/>
      <c r="B8" s="62">
        <f>IFERROR(IF(LEN(INDEX(Metrics!$B$6:$E$23,ROW($A8)-ROW($A$5),MATCH(B$5,Metrics!$B$5:$E$5,0)))=0,"",INDEX(Metrics!$B$6:$E$23,ROW($A8)-ROW($A$5),MATCH(B$5,Metrics!$B$5:$E$5,0))),"")</f>
        <v>103</v>
      </c>
      <c r="C8" s="160" t="str">
        <f>IFERROR(IF(LEN(INDEX(Metrics!$B$6:$E$23,ROW($A8)-ROW($A$5),MATCH(C$5,Metrics!$B$5:$E$5,0)))=0,"",INDEX(Metrics!$B$6:$E$23,ROW($A8)-ROW($A$5),MATCH(C$5,Metrics!$B$5:$E$5,0))),"")</f>
        <v>Customer Interaction</v>
      </c>
      <c r="D8" s="160" t="str">
        <f>IFERROR(IF(LEN(INDEX(Metrics!$B$6:$E$23,ROW($A8)-ROW($A$5),MATCH(D$5,Metrics!$B$5:$E$5,0)))=0,"",INDEX(Metrics!$B$6:$E$23,ROW($A8)-ROW($A$5),MATCH(D$5,Metrics!$B$5:$E$5,0))),"")</f>
        <v>Website Conversion Rate</v>
      </c>
      <c r="E8" s="42" t="str">
        <f>IFERROR(IF(LEN(INDEX(Metrics!$B$6:$E$23,ROW($A8)-ROW($A$5),MATCH(E$5,Metrics!$B$5:$E$5,0)))=0,"",INDEX(Metrics!$B$6:$E$23,ROW($A8)-ROW($A$5),MATCH(E$5,Metrics!$B$5:$E$5,0))),"")</f>
        <v>%</v>
      </c>
      <c r="F8" s="198">
        <f>IFERROR(IF(INDEX(Metrics!$G$6:$G$23,MATCH(PY_Actual_Cumulative!$D8,Metrics!$D$6:$D$23,0))=Calc!$K$8,SUM(PY_Actual!$F8:F8),AVERAGE(PY_Actual!$F8:F8)),"")</f>
        <v>0.42</v>
      </c>
      <c r="G8" s="198">
        <f>IFERROR(IF(INDEX(Metrics!$G$6:$G$23,MATCH(PY_Actual_Cumulative!$D8,Metrics!$D$6:$D$23,0))=Calc!$K$8,SUM(PY_Actual!$F8:G8),AVERAGE(PY_Actual!$F8:G8)),"")</f>
        <v>0.441</v>
      </c>
      <c r="H8" s="198">
        <f>IFERROR(IF(INDEX(Metrics!$G$6:$G$23,MATCH(PY_Actual_Cumulative!$D8,Metrics!$D$6:$D$23,0))=Calc!$K$8,SUM(PY_Actual!$F8:H8),AVERAGE(PY_Actual!$F8:H8)),"")</f>
        <v>0.44400000000000001</v>
      </c>
      <c r="I8" s="198">
        <f>IFERROR(IF(INDEX(Metrics!$G$6:$G$23,MATCH(PY_Actual_Cumulative!$D8,Metrics!$D$6:$D$23,0))=Calc!$K$8,SUM(PY_Actual!$F8:I8),AVERAGE(PY_Actual!$F8:I8)),"")</f>
        <v>0.441</v>
      </c>
      <c r="J8" s="198">
        <f>IFERROR(IF(INDEX(Metrics!$G$6:$G$23,MATCH(PY_Actual_Cumulative!$D8,Metrics!$D$6:$D$23,0))=Calc!$K$8,SUM(PY_Actual!$F8:J8),AVERAGE(PY_Actual!$F8:J8)),"")</f>
        <v>0.44400000000000006</v>
      </c>
      <c r="K8" s="198">
        <f>IFERROR(IF(INDEX(Metrics!$G$6:$G$23,MATCH(PY_Actual_Cumulative!$D8,Metrics!$D$6:$D$23,0))=Calc!$K$8,SUM(PY_Actual!$F8:K8),AVERAGE(PY_Actual!$F8:K8)),"")</f>
        <v>0.44666666666666671</v>
      </c>
      <c r="L8" s="199">
        <f>IFERROR(IF(INDEX(Metrics!$G$6:$G$23,MATCH(PY_Actual_Cumulative!$D8,Metrics!$D$6:$D$23,0))=Calc!$K$8,SUM(PY_Actual!$F8:L8),AVERAGE(PY_Actual!$F8:L8)),"")</f>
        <v>0.44666666666666671</v>
      </c>
      <c r="M8" s="199">
        <f>IFERROR(IF(INDEX(Metrics!$G$6:$G$23,MATCH(PY_Actual_Cumulative!$D8,Metrics!$D$6:$D$23,0))=Calc!$K$8,SUM(PY_Actual!$F8:M8),AVERAGE(PY_Actual!$F8:M8)),"")</f>
        <v>0.44666666666666671</v>
      </c>
      <c r="N8" s="199">
        <f>IFERROR(IF(INDEX(Metrics!$G$6:$G$23,MATCH(PY_Actual_Cumulative!$D8,Metrics!$D$6:$D$23,0))=Calc!$K$8,SUM(PY_Actual!$F8:N8),AVERAGE(PY_Actual!$F8:N8)),"")</f>
        <v>0.44666666666666671</v>
      </c>
      <c r="O8" s="199">
        <f>IFERROR(IF(INDEX(Metrics!$G$6:$G$23,MATCH(PY_Actual_Cumulative!$D8,Metrics!$D$6:$D$23,0))=Calc!$K$8,SUM(PY_Actual!$F8:O8),AVERAGE(PY_Actual!$F8:O8)),"")</f>
        <v>0.44666666666666671</v>
      </c>
      <c r="P8" s="199">
        <f>IFERROR(IF(INDEX(Metrics!$G$6:$G$23,MATCH(PY_Actual_Cumulative!$D8,Metrics!$D$6:$D$23,0))=Calc!$K$8,SUM(PY_Actual!$F8:P8),AVERAGE(PY_Actual!$F8:P8)),"")</f>
        <v>0.44666666666666671</v>
      </c>
      <c r="Q8" s="200">
        <f>IFERROR(IF(INDEX(Metrics!$G$6:$G$23,MATCH(PY_Actual_Cumulative!$D8,Metrics!$D$6:$D$23,0))=Calc!$K$8,SUM(PY_Actual!$F8:Q8),AVERAGE(PY_Actual!$F8:Q8)),"")</f>
        <v>0.44666666666666671</v>
      </c>
    </row>
    <row r="9" spans="1:17" x14ac:dyDescent="0.25">
      <c r="A9" s="3"/>
      <c r="B9" s="62">
        <f>IFERROR(IF(LEN(INDEX(Metrics!$B$6:$E$23,ROW($A9)-ROW($A$5),MATCH(B$5,Metrics!$B$5:$E$5,0)))=0,"",INDEX(Metrics!$B$6:$E$23,ROW($A9)-ROW($A$5),MATCH(B$5,Metrics!$B$5:$E$5,0))),"")</f>
        <v>104</v>
      </c>
      <c r="C9" s="160" t="str">
        <f>IFERROR(IF(LEN(INDEX(Metrics!$B$6:$E$23,ROW($A9)-ROW($A$5),MATCH(C$5,Metrics!$B$5:$E$5,0)))=0,"",INDEX(Metrics!$B$6:$E$23,ROW($A9)-ROW($A$5),MATCH(C$5,Metrics!$B$5:$E$5,0))),"")</f>
        <v>Customer Interaction</v>
      </c>
      <c r="D9" s="160" t="str">
        <f>IFERROR(IF(LEN(INDEX(Metrics!$B$6:$E$23,ROW($A9)-ROW($A$5),MATCH(D$5,Metrics!$B$5:$E$5,0)))=0,"",INDEX(Metrics!$B$6:$E$23,ROW($A9)-ROW($A$5),MATCH(D$5,Metrics!$B$5:$E$5,0))),"")</f>
        <v>Number of Sales Call</v>
      </c>
      <c r="E9" s="42" t="str">
        <f>IFERROR(IF(LEN(INDEX(Metrics!$B$6:$E$23,ROW($A9)-ROW($A$5),MATCH(E$5,Metrics!$B$5:$E$5,0)))=0,"",INDEX(Metrics!$B$6:$E$23,ROW($A9)-ROW($A$5),MATCH(E$5,Metrics!$B$5:$E$5,0))),"")</f>
        <v>#</v>
      </c>
      <c r="F9" s="194">
        <f>IFERROR(IF(INDEX(Metrics!$G$6:$G$23,MATCH(PY_Actual_Cumulative!$D9,Metrics!$D$6:$D$23,0))=Calc!$K$8,SUM(PY_Actual!$F9:F9),AVERAGE(PY_Actual!$F9:F9)),"")</f>
        <v>1240</v>
      </c>
      <c r="G9" s="194">
        <f>IFERROR(IF(INDEX(Metrics!$G$6:$G$23,MATCH(PY_Actual_Cumulative!$D9,Metrics!$D$6:$D$23,0))=Calc!$K$8,SUM(PY_Actual!$F9:G9),AVERAGE(PY_Actual!$F9:G9)),"")</f>
        <v>2677</v>
      </c>
      <c r="H9" s="194">
        <f>IFERROR(IF(INDEX(Metrics!$G$6:$G$23,MATCH(PY_Actual_Cumulative!$D9,Metrics!$D$6:$D$23,0))=Calc!$K$8,SUM(PY_Actual!$F9:H9),AVERAGE(PY_Actual!$F9:H9)),"")</f>
        <v>4033</v>
      </c>
      <c r="I9" s="194">
        <f>IFERROR(IF(INDEX(Metrics!$G$6:$G$23,MATCH(PY_Actual_Cumulative!$D9,Metrics!$D$6:$D$23,0))=Calc!$K$8,SUM(PY_Actual!$F9:I9),AVERAGE(PY_Actual!$F9:I9)),"")</f>
        <v>5311</v>
      </c>
      <c r="J9" s="194">
        <f>IFERROR(IF(INDEX(Metrics!$G$6:$G$23,MATCH(PY_Actual_Cumulative!$D9,Metrics!$D$6:$D$23,0))=Calc!$K$8,SUM(PY_Actual!$F9:J9),AVERAGE(PY_Actual!$F9:J9)),"")</f>
        <v>6809</v>
      </c>
      <c r="K9" s="194">
        <f>IFERROR(IF(INDEX(Metrics!$G$6:$G$23,MATCH(PY_Actual_Cumulative!$D9,Metrics!$D$6:$D$23,0))=Calc!$K$8,SUM(PY_Actual!$F9:K9),AVERAGE(PY_Actual!$F9:K9)),"")</f>
        <v>8087</v>
      </c>
      <c r="L9" s="194">
        <f>IFERROR(IF(INDEX(Metrics!$G$6:$G$23,MATCH(PY_Actual_Cumulative!$D9,Metrics!$D$6:$D$23,0))=Calc!$K$8,SUM(PY_Actual!$F9:L9),AVERAGE(PY_Actual!$F9:L9)),"")</f>
        <v>8087</v>
      </c>
      <c r="M9" s="194">
        <f>IFERROR(IF(INDEX(Metrics!$G$6:$G$23,MATCH(PY_Actual_Cumulative!$D9,Metrics!$D$6:$D$23,0))=Calc!$K$8,SUM(PY_Actual!$F9:M9),AVERAGE(PY_Actual!$F9:M9)),"")</f>
        <v>8087</v>
      </c>
      <c r="N9" s="194">
        <f>IFERROR(IF(INDEX(Metrics!$G$6:$G$23,MATCH(PY_Actual_Cumulative!$D9,Metrics!$D$6:$D$23,0))=Calc!$K$8,SUM(PY_Actual!$F9:N9),AVERAGE(PY_Actual!$F9:N9)),"")</f>
        <v>8087</v>
      </c>
      <c r="O9" s="194">
        <f>IFERROR(IF(INDEX(Metrics!$G$6:$G$23,MATCH(PY_Actual_Cumulative!$D9,Metrics!$D$6:$D$23,0))=Calc!$K$8,SUM(PY_Actual!$F9:O9),AVERAGE(PY_Actual!$F9:O9)),"")</f>
        <v>8087</v>
      </c>
      <c r="P9" s="194">
        <f>IFERROR(IF(INDEX(Metrics!$G$6:$G$23,MATCH(PY_Actual_Cumulative!$D9,Metrics!$D$6:$D$23,0))=Calc!$K$8,SUM(PY_Actual!$F9:P9),AVERAGE(PY_Actual!$F9:P9)),"")</f>
        <v>8087</v>
      </c>
      <c r="Q9" s="195">
        <f>IFERROR(IF(INDEX(Metrics!$G$6:$G$23,MATCH(PY_Actual_Cumulative!$D9,Metrics!$D$6:$D$23,0))=Calc!$K$8,SUM(PY_Actual!$F9:Q9),AVERAGE(PY_Actual!$F9:Q9)),"")</f>
        <v>8087</v>
      </c>
    </row>
    <row r="10" spans="1:17" x14ac:dyDescent="0.25">
      <c r="A10" s="3"/>
      <c r="B10" s="62">
        <f>IFERROR(IF(LEN(INDEX(Metrics!$B$6:$E$23,ROW($A10)-ROW($A$5),MATCH(B$5,Metrics!$B$5:$E$5,0)))=0,"",INDEX(Metrics!$B$6:$E$23,ROW($A10)-ROW($A$5),MATCH(B$5,Metrics!$B$5:$E$5,0))),"")</f>
        <v>105</v>
      </c>
      <c r="C10" s="160" t="str">
        <f>IFERROR(IF(LEN(INDEX(Metrics!$B$6:$E$23,ROW($A10)-ROW($A$5),MATCH(C$5,Metrics!$B$5:$E$5,0)))=0,"",INDEX(Metrics!$B$6:$E$23,ROW($A10)-ROW($A$5),MATCH(C$5,Metrics!$B$5:$E$5,0))),"")</f>
        <v>Customer Interaction</v>
      </c>
      <c r="D10" s="160" t="str">
        <f>IFERROR(IF(LEN(INDEX(Metrics!$B$6:$E$23,ROW($A10)-ROW($A$5),MATCH(D$5,Metrics!$B$5:$E$5,0)))=0,"",INDEX(Metrics!$B$6:$E$23,ROW($A10)-ROW($A$5),MATCH(D$5,Metrics!$B$5:$E$5,0))),"")</f>
        <v>Number of SMS</v>
      </c>
      <c r="E10" s="42" t="str">
        <f>IFERROR(IF(LEN(INDEX(Metrics!$B$6:$E$23,ROW($A10)-ROW($A$5),MATCH(E$5,Metrics!$B$5:$E$5,0)))=0,"",INDEX(Metrics!$B$6:$E$23,ROW($A10)-ROW($A$5),MATCH(E$5,Metrics!$B$5:$E$5,0))),"")</f>
        <v>#</v>
      </c>
      <c r="F10" s="194">
        <f>IFERROR(IF(INDEX(Metrics!$G$6:$G$23,MATCH(PY_Actual_Cumulative!$D10,Metrics!$D$6:$D$23,0))=Calc!$K$8,SUM(PY_Actual!$F10:F10),AVERAGE(PY_Actual!$F10:F10)),"")</f>
        <v>25187</v>
      </c>
      <c r="G10" s="194">
        <f>IFERROR(IF(INDEX(Metrics!$G$6:$G$23,MATCH(PY_Actual_Cumulative!$D10,Metrics!$D$6:$D$23,0))=Calc!$K$8,SUM(PY_Actual!$F10:G10),AVERAGE(PY_Actual!$F10:G10)),"")</f>
        <v>51363</v>
      </c>
      <c r="H10" s="194">
        <f>IFERROR(IF(INDEX(Metrics!$G$6:$G$23,MATCH(PY_Actual_Cumulative!$D10,Metrics!$D$6:$D$23,0))=Calc!$K$8,SUM(PY_Actual!$F10:H10),AVERAGE(PY_Actual!$F10:H10)),"")</f>
        <v>75486</v>
      </c>
      <c r="I10" s="194">
        <f>IFERROR(IF(INDEX(Metrics!$G$6:$G$23,MATCH(PY_Actual_Cumulative!$D10,Metrics!$D$6:$D$23,0))=Calc!$K$8,SUM(PY_Actual!$F10:I10),AVERAGE(PY_Actual!$F10:I10)),"")</f>
        <v>102831</v>
      </c>
      <c r="J10" s="194">
        <f>IFERROR(IF(INDEX(Metrics!$G$6:$G$23,MATCH(PY_Actual_Cumulative!$D10,Metrics!$D$6:$D$23,0))=Calc!$K$8,SUM(PY_Actual!$F10:J10),AVERAGE(PY_Actual!$F10:J10)),"")</f>
        <v>126276</v>
      </c>
      <c r="K10" s="194">
        <f>IFERROR(IF(INDEX(Metrics!$G$6:$G$23,MATCH(PY_Actual_Cumulative!$D10,Metrics!$D$6:$D$23,0))=Calc!$K$8,SUM(PY_Actual!$F10:K10),AVERAGE(PY_Actual!$F10:K10)),"")</f>
        <v>151843</v>
      </c>
      <c r="L10" s="196">
        <f>IFERROR(IF(INDEX(Metrics!$G$6:$G$23,MATCH(PY_Actual_Cumulative!$D10,Metrics!$D$6:$D$23,0))=Calc!$K$8,SUM(PY_Actual!$F10:L10),AVERAGE(PY_Actual!$F10:L10)),"")</f>
        <v>151843</v>
      </c>
      <c r="M10" s="196">
        <f>IFERROR(IF(INDEX(Metrics!$G$6:$G$23,MATCH(PY_Actual_Cumulative!$D10,Metrics!$D$6:$D$23,0))=Calc!$K$8,SUM(PY_Actual!$F10:M10),AVERAGE(PY_Actual!$F10:M10)),"")</f>
        <v>151843</v>
      </c>
      <c r="N10" s="196">
        <f>IFERROR(IF(INDEX(Metrics!$G$6:$G$23,MATCH(PY_Actual_Cumulative!$D10,Metrics!$D$6:$D$23,0))=Calc!$K$8,SUM(PY_Actual!$F10:N10),AVERAGE(PY_Actual!$F10:N10)),"")</f>
        <v>151843</v>
      </c>
      <c r="O10" s="196">
        <f>IFERROR(IF(INDEX(Metrics!$G$6:$G$23,MATCH(PY_Actual_Cumulative!$D10,Metrics!$D$6:$D$23,0))=Calc!$K$8,SUM(PY_Actual!$F10:O10),AVERAGE(PY_Actual!$F10:O10)),"")</f>
        <v>151843</v>
      </c>
      <c r="P10" s="196">
        <f>IFERROR(IF(INDEX(Metrics!$G$6:$G$23,MATCH(PY_Actual_Cumulative!$D10,Metrics!$D$6:$D$23,0))=Calc!$K$8,SUM(PY_Actual!$F10:P10),AVERAGE(PY_Actual!$F10:P10)),"")</f>
        <v>151843</v>
      </c>
      <c r="Q10" s="197">
        <f>IFERROR(IF(INDEX(Metrics!$G$6:$G$23,MATCH(PY_Actual_Cumulative!$D10,Metrics!$D$6:$D$23,0))=Calc!$K$8,SUM(PY_Actual!$F10:Q10),AVERAGE(PY_Actual!$F10:Q10)),"")</f>
        <v>151843</v>
      </c>
    </row>
    <row r="11" spans="1:17" x14ac:dyDescent="0.25">
      <c r="A11" s="3"/>
      <c r="B11" s="62">
        <f>IFERROR(IF(LEN(INDEX(Metrics!$B$6:$E$23,ROW($A11)-ROW($A$5),MATCH(B$5,Metrics!$B$5:$E$5,0)))=0,"",INDEX(Metrics!$B$6:$E$23,ROW($A11)-ROW($A$5),MATCH(B$5,Metrics!$B$5:$E$5,0))),"")</f>
        <v>106</v>
      </c>
      <c r="C11" s="160" t="str">
        <f>IFERROR(IF(LEN(INDEX(Metrics!$B$6:$E$23,ROW($A11)-ROW($A$5),MATCH(C$5,Metrics!$B$5:$E$5,0)))=0,"",INDEX(Metrics!$B$6:$E$23,ROW($A11)-ROW($A$5),MATCH(C$5,Metrics!$B$5:$E$5,0))),"")</f>
        <v>Customer Interaction</v>
      </c>
      <c r="D11" s="160" t="str">
        <f>IFERROR(IF(LEN(INDEX(Metrics!$B$6:$E$23,ROW($A11)-ROW($A$5),MATCH(D$5,Metrics!$B$5:$E$5,0)))=0,"",INDEX(Metrics!$B$6:$E$23,ROW($A11)-ROW($A$5),MATCH(D$5,Metrics!$B$5:$E$5,0))),"")</f>
        <v>Average Interaction Cost</v>
      </c>
      <c r="E11" s="42" t="str">
        <f>IFERROR(IF(LEN(INDEX(Metrics!$B$6:$E$23,ROW($A11)-ROW($A$5),MATCH(E$5,Metrics!$B$5:$E$5,0)))=0,"",INDEX(Metrics!$B$6:$E$23,ROW($A11)-ROW($A$5),MATCH(E$5,Metrics!$B$5:$E$5,0))),"")</f>
        <v>USD</v>
      </c>
      <c r="F11" s="188">
        <f>IFERROR(IF(INDEX(Metrics!$G$6:$G$23,MATCH(PY_Actual_Cumulative!$D11,Metrics!$D$6:$D$23,0))=Calc!$K$8,SUM(PY_Actual!$F11:F11),AVERAGE(PY_Actual!$F11:F11)),"")</f>
        <v>0.49</v>
      </c>
      <c r="G11" s="188">
        <f>IFERROR(IF(INDEX(Metrics!$G$6:$G$23,MATCH(PY_Actual_Cumulative!$D11,Metrics!$D$6:$D$23,0))=Calc!$K$8,SUM(PY_Actual!$F11:G11),AVERAGE(PY_Actual!$F11:G11)),"")</f>
        <v>0.52500000000000002</v>
      </c>
      <c r="H11" s="188">
        <f>IFERROR(IF(INDEX(Metrics!$G$6:$G$23,MATCH(PY_Actual_Cumulative!$D11,Metrics!$D$6:$D$23,0))=Calc!$K$8,SUM(PY_Actual!$F11:H11),AVERAGE(PY_Actual!$F11:H11)),"")</f>
        <v>0.49666666666666665</v>
      </c>
      <c r="I11" s="188">
        <f>IFERROR(IF(INDEX(Metrics!$G$6:$G$23,MATCH(PY_Actual_Cumulative!$D11,Metrics!$D$6:$D$23,0))=Calc!$K$8,SUM(PY_Actual!$F11:I11),AVERAGE(PY_Actual!$F11:I11)),"")</f>
        <v>0.45250000000000001</v>
      </c>
      <c r="J11" s="188">
        <f>IFERROR(IF(INDEX(Metrics!$G$6:$G$23,MATCH(PY_Actual_Cumulative!$D11,Metrics!$D$6:$D$23,0))=Calc!$K$8,SUM(PY_Actual!$F11:J11),AVERAGE(PY_Actual!$F11:J11)),"")</f>
        <v>0.44800000000000006</v>
      </c>
      <c r="K11" s="188">
        <f>IFERROR(IF(INDEX(Metrics!$G$6:$G$23,MATCH(PY_Actual_Cumulative!$D11,Metrics!$D$6:$D$23,0))=Calc!$K$8,SUM(PY_Actual!$F11:K11),AVERAGE(PY_Actual!$F11:K11)),"")</f>
        <v>0.44500000000000006</v>
      </c>
      <c r="L11" s="189">
        <f>IFERROR(IF(INDEX(Metrics!$G$6:$G$23,MATCH(PY_Actual_Cumulative!$D11,Metrics!$D$6:$D$23,0))=Calc!$K$8,SUM(PY_Actual!$F11:L11),AVERAGE(PY_Actual!$F11:L11)),"")</f>
        <v>0.44500000000000006</v>
      </c>
      <c r="M11" s="189">
        <f>IFERROR(IF(INDEX(Metrics!$G$6:$G$23,MATCH(PY_Actual_Cumulative!$D11,Metrics!$D$6:$D$23,0))=Calc!$K$8,SUM(PY_Actual!$F11:M11),AVERAGE(PY_Actual!$F11:M11)),"")</f>
        <v>0.44500000000000006</v>
      </c>
      <c r="N11" s="189">
        <f>IFERROR(IF(INDEX(Metrics!$G$6:$G$23,MATCH(PY_Actual_Cumulative!$D11,Metrics!$D$6:$D$23,0))=Calc!$K$8,SUM(PY_Actual!$F11:N11),AVERAGE(PY_Actual!$F11:N11)),"")</f>
        <v>0.44500000000000006</v>
      </c>
      <c r="O11" s="189">
        <f>IFERROR(IF(INDEX(Metrics!$G$6:$G$23,MATCH(PY_Actual_Cumulative!$D11,Metrics!$D$6:$D$23,0))=Calc!$K$8,SUM(PY_Actual!$F11:O11),AVERAGE(PY_Actual!$F11:O11)),"")</f>
        <v>0.44500000000000006</v>
      </c>
      <c r="P11" s="189">
        <f>IFERROR(IF(INDEX(Metrics!$G$6:$G$23,MATCH(PY_Actual_Cumulative!$D11,Metrics!$D$6:$D$23,0))=Calc!$K$8,SUM(PY_Actual!$F11:P11),AVERAGE(PY_Actual!$F11:P11)),"")</f>
        <v>0.44500000000000006</v>
      </c>
      <c r="Q11" s="190">
        <f>IFERROR(IF(INDEX(Metrics!$G$6:$G$23,MATCH(PY_Actual_Cumulative!$D11,Metrics!$D$6:$D$23,0))=Calc!$K$8,SUM(PY_Actual!$F11:Q11),AVERAGE(PY_Actual!$F11:Q11)),"")</f>
        <v>0.44500000000000006</v>
      </c>
    </row>
    <row r="12" spans="1:17" x14ac:dyDescent="0.25">
      <c r="A12" s="3"/>
      <c r="B12" s="62">
        <f>IFERROR(IF(LEN(INDEX(Metrics!$B$6:$E$23,ROW($A12)-ROW($A$5),MATCH(B$5,Metrics!$B$5:$E$5,0)))=0,"",INDEX(Metrics!$B$6:$E$23,ROW($A12)-ROW($A$5),MATCH(B$5,Metrics!$B$5:$E$5,0))),"")</f>
        <v>107</v>
      </c>
      <c r="C12" s="160" t="str">
        <f>IFERROR(IF(LEN(INDEX(Metrics!$B$6:$E$23,ROW($A12)-ROW($A$5),MATCH(C$5,Metrics!$B$5:$E$5,0)))=0,"",INDEX(Metrics!$B$6:$E$23,ROW($A12)-ROW($A$5),MATCH(C$5,Metrics!$B$5:$E$5,0))),"")</f>
        <v>Customer Interaction</v>
      </c>
      <c r="D12" s="160" t="str">
        <f>IFERROR(IF(LEN(INDEX(Metrics!$B$6:$E$23,ROW($A12)-ROW($A$5),MATCH(D$5,Metrics!$B$5:$E$5,0)))=0,"",INDEX(Metrics!$B$6:$E$23,ROW($A12)-ROW($A$5),MATCH(D$5,Metrics!$B$5:$E$5,0))),"")</f>
        <v>Self Service Rate</v>
      </c>
      <c r="E12" s="42" t="str">
        <f>IFERROR(IF(LEN(INDEX(Metrics!$B$6:$E$23,ROW($A12)-ROW($A$5),MATCH(E$5,Metrics!$B$5:$E$5,0)))=0,"",INDEX(Metrics!$B$6:$E$23,ROW($A12)-ROW($A$5),MATCH(E$5,Metrics!$B$5:$E$5,0))),"")</f>
        <v>%</v>
      </c>
      <c r="F12" s="198">
        <f>IFERROR(IF(INDEX(Metrics!$G$6:$G$23,MATCH(PY_Actual_Cumulative!$D12,Metrics!$D$6:$D$23,0))=Calc!$K$8,SUM(PY_Actual!$F12:F12),AVERAGE(PY_Actual!$F12:F12)),"")</f>
        <v>0.13</v>
      </c>
      <c r="G12" s="198">
        <f>IFERROR(IF(INDEX(Metrics!$G$6:$G$23,MATCH(PY_Actual_Cumulative!$D12,Metrics!$D$6:$D$23,0))=Calc!$K$8,SUM(PY_Actual!$F12:G12),AVERAGE(PY_Actual!$F12:G12)),"")</f>
        <v>0.14000000000000001</v>
      </c>
      <c r="H12" s="198">
        <f>IFERROR(IF(INDEX(Metrics!$G$6:$G$23,MATCH(PY_Actual_Cumulative!$D12,Metrics!$D$6:$D$23,0))=Calc!$K$8,SUM(PY_Actual!$F12:H12),AVERAGE(PY_Actual!$F12:H12)),"")</f>
        <v>0.13666666666666669</v>
      </c>
      <c r="I12" s="198">
        <f>IFERROR(IF(INDEX(Metrics!$G$6:$G$23,MATCH(PY_Actual_Cumulative!$D12,Metrics!$D$6:$D$23,0))=Calc!$K$8,SUM(PY_Actual!$F12:I12),AVERAGE(PY_Actual!$F12:I12)),"")</f>
        <v>0.14000000000000001</v>
      </c>
      <c r="J12" s="198">
        <f>IFERROR(IF(INDEX(Metrics!$G$6:$G$23,MATCH(PY_Actual_Cumulative!$D12,Metrics!$D$6:$D$23,0))=Calc!$K$8,SUM(PY_Actual!$F12:J12),AVERAGE(PY_Actual!$F12:J12)),"")</f>
        <v>0.14000000000000001</v>
      </c>
      <c r="K12" s="198">
        <f>IFERROR(IF(INDEX(Metrics!$G$6:$G$23,MATCH(PY_Actual_Cumulative!$D12,Metrics!$D$6:$D$23,0))=Calc!$K$8,SUM(PY_Actual!$F12:K12),AVERAGE(PY_Actual!$F12:K12)),"")</f>
        <v>0.14000000000000001</v>
      </c>
      <c r="L12" s="198">
        <f>IFERROR(IF(INDEX(Metrics!$G$6:$G$23,MATCH(PY_Actual_Cumulative!$D12,Metrics!$D$6:$D$23,0))=Calc!$K$8,SUM(PY_Actual!$F12:L12),AVERAGE(PY_Actual!$F12:L12)),"")</f>
        <v>0.14000000000000001</v>
      </c>
      <c r="M12" s="198">
        <f>IFERROR(IF(INDEX(Metrics!$G$6:$G$23,MATCH(PY_Actual_Cumulative!$D12,Metrics!$D$6:$D$23,0))=Calc!$K$8,SUM(PY_Actual!$F12:M12),AVERAGE(PY_Actual!$F12:M12)),"")</f>
        <v>0.14000000000000001</v>
      </c>
      <c r="N12" s="198">
        <f>IFERROR(IF(INDEX(Metrics!$G$6:$G$23,MATCH(PY_Actual_Cumulative!$D12,Metrics!$D$6:$D$23,0))=Calc!$K$8,SUM(PY_Actual!$F12:N12),AVERAGE(PY_Actual!$F12:N12)),"")</f>
        <v>0.14000000000000001</v>
      </c>
      <c r="O12" s="198">
        <f>IFERROR(IF(INDEX(Metrics!$G$6:$G$23,MATCH(PY_Actual_Cumulative!$D12,Metrics!$D$6:$D$23,0))=Calc!$K$8,SUM(PY_Actual!$F12:O12),AVERAGE(PY_Actual!$F12:O12)),"")</f>
        <v>0.14000000000000001</v>
      </c>
      <c r="P12" s="198">
        <f>IFERROR(IF(INDEX(Metrics!$G$6:$G$23,MATCH(PY_Actual_Cumulative!$D12,Metrics!$D$6:$D$23,0))=Calc!$K$8,SUM(PY_Actual!$F12:P12),AVERAGE(PY_Actual!$F12:P12)),"")</f>
        <v>0.14000000000000001</v>
      </c>
      <c r="Q12" s="201">
        <f>IFERROR(IF(INDEX(Metrics!$G$6:$G$23,MATCH(PY_Actual_Cumulative!$D12,Metrics!$D$6:$D$23,0))=Calc!$K$8,SUM(PY_Actual!$F12:Q12),AVERAGE(PY_Actual!$F12:Q12)),"")</f>
        <v>0.14000000000000001</v>
      </c>
    </row>
    <row r="13" spans="1:17" x14ac:dyDescent="0.25">
      <c r="A13" s="3"/>
      <c r="B13" s="62">
        <f>IFERROR(IF(LEN(INDEX(Metrics!$B$6:$E$23,ROW($A13)-ROW($A$5),MATCH(B$5,Metrics!$B$5:$E$5,0)))=0,"",INDEX(Metrics!$B$6:$E$23,ROW($A13)-ROW($A$5),MATCH(B$5,Metrics!$B$5:$E$5,0))),"")</f>
        <v>108</v>
      </c>
      <c r="C13" s="160" t="str">
        <f>IFERROR(IF(LEN(INDEX(Metrics!$B$6:$E$23,ROW($A13)-ROW($A$5),MATCH(C$5,Metrics!$B$5:$E$5,0)))=0,"",INDEX(Metrics!$B$6:$E$23,ROW($A13)-ROW($A$5),MATCH(C$5,Metrics!$B$5:$E$5,0))),"")</f>
        <v>Customer Interaction</v>
      </c>
      <c r="D13" s="160" t="str">
        <f>IFERROR(IF(LEN(INDEX(Metrics!$B$6:$E$23,ROW($A13)-ROW($A$5),MATCH(D$5,Metrics!$B$5:$E$5,0)))=0,"",INDEX(Metrics!$B$6:$E$23,ROW($A13)-ROW($A$5),MATCH(D$5,Metrics!$B$5:$E$5,0))),"")</f>
        <v/>
      </c>
      <c r="E13" s="42" t="str">
        <f>IFERROR(IF(LEN(INDEX(Metrics!$B$6:$E$23,ROW($A13)-ROW($A$5),MATCH(E$5,Metrics!$B$5:$E$5,0)))=0,"",INDEX(Metrics!$B$6:$E$23,ROW($A13)-ROW($A$5),MATCH(E$5,Metrics!$B$5:$E$5,0))),"")</f>
        <v/>
      </c>
      <c r="F13" s="45" t="str">
        <f>IFERROR(IF(INDEX(Metrics!$G$6:$G$23,MATCH(PY_Actual_Cumulative!$D13,Metrics!$D$6:$D$23,0))=Calc!$K$8,SUM(PY_Actual!$F13:F13),AVERAGE(PY_Actual!$F13:F13)),"")</f>
        <v/>
      </c>
      <c r="G13" s="45" t="str">
        <f>IFERROR(IF(INDEX(Metrics!$G$6:$G$23,MATCH(PY_Actual_Cumulative!$D13,Metrics!$D$6:$D$23,0))=Calc!$K$8,SUM(PY_Actual!$F13:G13),AVERAGE(PY_Actual!$F13:G13)),"")</f>
        <v/>
      </c>
      <c r="H13" s="45" t="str">
        <f>IFERROR(IF(INDEX(Metrics!$G$6:$G$23,MATCH(PY_Actual_Cumulative!$D13,Metrics!$D$6:$D$23,0))=Calc!$K$8,SUM(PY_Actual!$F13:H13),AVERAGE(PY_Actual!$F13:H13)),"")</f>
        <v/>
      </c>
      <c r="I13" s="45" t="str">
        <f>IFERROR(IF(INDEX(Metrics!$G$6:$G$23,MATCH(PY_Actual_Cumulative!$D13,Metrics!$D$6:$D$23,0))=Calc!$K$8,SUM(PY_Actual!$F13:I13),AVERAGE(PY_Actual!$F13:I13)),"")</f>
        <v/>
      </c>
      <c r="J13" s="45" t="str">
        <f>IFERROR(IF(INDEX(Metrics!$G$6:$G$23,MATCH(PY_Actual_Cumulative!$D13,Metrics!$D$6:$D$23,0))=Calc!$K$8,SUM(PY_Actual!$F13:J13),AVERAGE(PY_Actual!$F13:J13)),"")</f>
        <v/>
      </c>
      <c r="K13" s="45" t="str">
        <f>IFERROR(IF(INDEX(Metrics!$G$6:$G$23,MATCH(PY_Actual_Cumulative!$D13,Metrics!$D$6:$D$23,0))=Calc!$K$8,SUM(PY_Actual!$F13:K13),AVERAGE(PY_Actual!$F13:K13)),"")</f>
        <v/>
      </c>
      <c r="L13" s="45" t="str">
        <f>IFERROR(IF(INDEX(Metrics!$G$6:$G$23,MATCH(PY_Actual_Cumulative!$D13,Metrics!$D$6:$D$23,0))=Calc!$K$8,SUM(PY_Actual!$F13:L13),AVERAGE(PY_Actual!$F13:L13)),"")</f>
        <v/>
      </c>
      <c r="M13" s="45" t="str">
        <f>IFERROR(IF(INDEX(Metrics!$G$6:$G$23,MATCH(PY_Actual_Cumulative!$D13,Metrics!$D$6:$D$23,0))=Calc!$K$8,SUM(PY_Actual!$F13:M13),AVERAGE(PY_Actual!$F13:M13)),"")</f>
        <v/>
      </c>
      <c r="N13" s="45" t="str">
        <f>IFERROR(IF(INDEX(Metrics!$G$6:$G$23,MATCH(PY_Actual_Cumulative!$D13,Metrics!$D$6:$D$23,0))=Calc!$K$8,SUM(PY_Actual!$F13:N13),AVERAGE(PY_Actual!$F13:N13)),"")</f>
        <v/>
      </c>
      <c r="O13" s="45" t="str">
        <f>IFERROR(IF(INDEX(Metrics!$G$6:$G$23,MATCH(PY_Actual_Cumulative!$D13,Metrics!$D$6:$D$23,0))=Calc!$K$8,SUM(PY_Actual!$F13:O13),AVERAGE(PY_Actual!$F13:O13)),"")</f>
        <v/>
      </c>
      <c r="P13" s="45" t="str">
        <f>IFERROR(IF(INDEX(Metrics!$G$6:$G$23,MATCH(PY_Actual_Cumulative!$D13,Metrics!$D$6:$D$23,0))=Calc!$K$8,SUM(PY_Actual!$F13:P13),AVERAGE(PY_Actual!$F13:P13)),"")</f>
        <v/>
      </c>
      <c r="Q13" s="69" t="str">
        <f>IFERROR(IF(INDEX(Metrics!$G$6:$G$23,MATCH(PY_Actual_Cumulative!$D13,Metrics!$D$6:$D$23,0))=Calc!$K$8,SUM(PY_Actual!$F13:Q13),AVERAGE(PY_Actual!$F13:Q13)),"")</f>
        <v/>
      </c>
    </row>
    <row r="14" spans="1:17" x14ac:dyDescent="0.25">
      <c r="A14" s="3"/>
      <c r="B14" s="62">
        <f>IFERROR(IF(LEN(INDEX(Metrics!$B$6:$E$23,ROW($A14)-ROW($A$5),MATCH(B$5,Metrics!$B$5:$E$5,0)))=0,"",INDEX(Metrics!$B$6:$E$23,ROW($A14)-ROW($A$5),MATCH(B$5,Metrics!$B$5:$E$5,0))),"")</f>
        <v>109</v>
      </c>
      <c r="C14" s="160" t="str">
        <f>IFERROR(IF(LEN(INDEX(Metrics!$B$6:$E$23,ROW($A14)-ROW($A$5),MATCH(C$5,Metrics!$B$5:$E$5,0)))=0,"",INDEX(Metrics!$B$6:$E$23,ROW($A14)-ROW($A$5),MATCH(C$5,Metrics!$B$5:$E$5,0))),"")</f>
        <v>Customer Interaction</v>
      </c>
      <c r="D14" s="160" t="str">
        <f>IFERROR(IF(LEN(INDEX(Metrics!$B$6:$E$23,ROW($A14)-ROW($A$5),MATCH(D$5,Metrics!$B$5:$E$5,0)))=0,"",INDEX(Metrics!$B$6:$E$23,ROW($A14)-ROW($A$5),MATCH(D$5,Metrics!$B$5:$E$5,0))),"")</f>
        <v/>
      </c>
      <c r="E14" s="42" t="str">
        <f>IFERROR(IF(LEN(INDEX(Metrics!$B$6:$E$23,ROW($A14)-ROW($A$5),MATCH(E$5,Metrics!$B$5:$E$5,0)))=0,"",INDEX(Metrics!$B$6:$E$23,ROW($A14)-ROW($A$5),MATCH(E$5,Metrics!$B$5:$E$5,0))),"")</f>
        <v/>
      </c>
      <c r="F14" s="45" t="str">
        <f>IFERROR(IF(INDEX(Metrics!$G$6:$G$23,MATCH(PY_Actual_Cumulative!$D14,Metrics!$D$6:$D$23,0))=Calc!$K$8,SUM(PY_Actual!$F14:F14),AVERAGE(PY_Actual!$F14:F14)),"")</f>
        <v/>
      </c>
      <c r="G14" s="45" t="str">
        <f>IFERROR(IF(INDEX(Metrics!$G$6:$G$23,MATCH(PY_Actual_Cumulative!$D14,Metrics!$D$6:$D$23,0))=Calc!$K$8,SUM(PY_Actual!$F14:G14),AVERAGE(PY_Actual!$F14:G14)),"")</f>
        <v/>
      </c>
      <c r="H14" s="45" t="str">
        <f>IFERROR(IF(INDEX(Metrics!$G$6:$G$23,MATCH(PY_Actual_Cumulative!$D14,Metrics!$D$6:$D$23,0))=Calc!$K$8,SUM(PY_Actual!$F14:H14),AVERAGE(PY_Actual!$F14:H14)),"")</f>
        <v/>
      </c>
      <c r="I14" s="45" t="str">
        <f>IFERROR(IF(INDEX(Metrics!$G$6:$G$23,MATCH(PY_Actual_Cumulative!$D14,Metrics!$D$6:$D$23,0))=Calc!$K$8,SUM(PY_Actual!$F14:I14),AVERAGE(PY_Actual!$F14:I14)),"")</f>
        <v/>
      </c>
      <c r="J14" s="45" t="str">
        <f>IFERROR(IF(INDEX(Metrics!$G$6:$G$23,MATCH(PY_Actual_Cumulative!$D14,Metrics!$D$6:$D$23,0))=Calc!$K$8,SUM(PY_Actual!$F14:J14),AVERAGE(PY_Actual!$F14:J14)),"")</f>
        <v/>
      </c>
      <c r="K14" s="45" t="str">
        <f>IFERROR(IF(INDEX(Metrics!$G$6:$G$23,MATCH(PY_Actual_Cumulative!$D14,Metrics!$D$6:$D$23,0))=Calc!$K$8,SUM(PY_Actual!$F14:K14),AVERAGE(PY_Actual!$F14:K14)),"")</f>
        <v/>
      </c>
      <c r="L14" s="45" t="str">
        <f>IFERROR(IF(INDEX(Metrics!$G$6:$G$23,MATCH(PY_Actual_Cumulative!$D14,Metrics!$D$6:$D$23,0))=Calc!$K$8,SUM(PY_Actual!$F14:L14),AVERAGE(PY_Actual!$F14:L14)),"")</f>
        <v/>
      </c>
      <c r="M14" s="45" t="str">
        <f>IFERROR(IF(INDEX(Metrics!$G$6:$G$23,MATCH(PY_Actual_Cumulative!$D14,Metrics!$D$6:$D$23,0))=Calc!$K$8,SUM(PY_Actual!$F14:M14),AVERAGE(PY_Actual!$F14:M14)),"")</f>
        <v/>
      </c>
      <c r="N14" s="45" t="str">
        <f>IFERROR(IF(INDEX(Metrics!$G$6:$G$23,MATCH(PY_Actual_Cumulative!$D14,Metrics!$D$6:$D$23,0))=Calc!$K$8,SUM(PY_Actual!$F14:N14),AVERAGE(PY_Actual!$F14:N14)),"")</f>
        <v/>
      </c>
      <c r="O14" s="45" t="str">
        <f>IFERROR(IF(INDEX(Metrics!$G$6:$G$23,MATCH(PY_Actual_Cumulative!$D14,Metrics!$D$6:$D$23,0))=Calc!$K$8,SUM(PY_Actual!$F14:O14),AVERAGE(PY_Actual!$F14:O14)),"")</f>
        <v/>
      </c>
      <c r="P14" s="45" t="str">
        <f>IFERROR(IF(INDEX(Metrics!$G$6:$G$23,MATCH(PY_Actual_Cumulative!$D14,Metrics!$D$6:$D$23,0))=Calc!$K$8,SUM(PY_Actual!$F14:P14),AVERAGE(PY_Actual!$F14:P14)),"")</f>
        <v/>
      </c>
      <c r="Q14" s="69" t="str">
        <f>IFERROR(IF(INDEX(Metrics!$G$6:$G$23,MATCH(PY_Actual_Cumulative!$D14,Metrics!$D$6:$D$23,0))=Calc!$K$8,SUM(PY_Actual!$F14:Q14),AVERAGE(PY_Actual!$F14:Q14)),"")</f>
        <v/>
      </c>
    </row>
    <row r="15" spans="1:17" x14ac:dyDescent="0.25">
      <c r="A15" s="3"/>
      <c r="B15" s="62">
        <f>IFERROR(IF(LEN(INDEX(Metrics!$B$6:$E$23,ROW($A15)-ROW($A$5),MATCH(B$5,Metrics!$B$5:$E$5,0)))=0,"",INDEX(Metrics!$B$6:$E$23,ROW($A15)-ROW($A$5),MATCH(B$5,Metrics!$B$5:$E$5,0))),"")</f>
        <v>201</v>
      </c>
      <c r="C15" s="160" t="str">
        <f>IFERROR(IF(LEN(INDEX(Metrics!$B$6:$E$23,ROW($A15)-ROW($A$5),MATCH(C$5,Metrics!$B$5:$E$5,0)))=0,"",INDEX(Metrics!$B$6:$E$23,ROW($A15)-ROW($A$5),MATCH(C$5,Metrics!$B$5:$E$5,0))),"")</f>
        <v>Lead Generation</v>
      </c>
      <c r="D15" s="160" t="str">
        <f>IFERROR(IF(LEN(INDEX(Metrics!$B$6:$E$23,ROW($A15)-ROW($A$5),MATCH(D$5,Metrics!$B$5:$E$5,0)))=0,"",INDEX(Metrics!$B$6:$E$23,ROW($A15)-ROW($A$5),MATCH(D$5,Metrics!$B$5:$E$5,0))),"")</f>
        <v>New Leads/Prospects</v>
      </c>
      <c r="E15" s="42" t="str">
        <f>IFERROR(IF(LEN(INDEX(Metrics!$B$6:$E$23,ROW($A15)-ROW($A$5),MATCH(E$5,Metrics!$B$5:$E$5,0)))=0,"",INDEX(Metrics!$B$6:$E$23,ROW($A15)-ROW($A$5),MATCH(E$5,Metrics!$B$5:$E$5,0))),"")</f>
        <v xml:space="preserve"> #</v>
      </c>
      <c r="F15" s="194">
        <f>IFERROR(IF(INDEX(Metrics!$G$6:$G$23,MATCH(PY_Actual_Cumulative!$D15,Metrics!$D$6:$D$23,0))=Calc!$K$8,SUM(PY_Actual!$F15:F15),AVERAGE(PY_Actual!$F15:F15)),"")</f>
        <v>1256</v>
      </c>
      <c r="G15" s="194">
        <f>IFERROR(IF(INDEX(Metrics!$G$6:$G$23,MATCH(PY_Actual_Cumulative!$D15,Metrics!$D$6:$D$23,0))=Calc!$K$8,SUM(PY_Actual!$F15:G15),AVERAGE(PY_Actual!$F15:G15)),"")</f>
        <v>2354</v>
      </c>
      <c r="H15" s="194">
        <f>IFERROR(IF(INDEX(Metrics!$G$6:$G$23,MATCH(PY_Actual_Cumulative!$D15,Metrics!$D$6:$D$23,0))=Calc!$K$8,SUM(PY_Actual!$F15:H15),AVERAGE(PY_Actual!$F15:H15)),"")</f>
        <v>4032</v>
      </c>
      <c r="I15" s="194">
        <f>IFERROR(IF(INDEX(Metrics!$G$6:$G$23,MATCH(PY_Actual_Cumulative!$D15,Metrics!$D$6:$D$23,0))=Calc!$K$8,SUM(PY_Actual!$F15:I15),AVERAGE(PY_Actual!$F15:I15)),"")</f>
        <v>5577</v>
      </c>
      <c r="J15" s="194">
        <f>IFERROR(IF(INDEX(Metrics!$G$6:$G$23,MATCH(PY_Actual_Cumulative!$D15,Metrics!$D$6:$D$23,0))=Calc!$K$8,SUM(PY_Actual!$F15:J15),AVERAGE(PY_Actual!$F15:J15)),"")</f>
        <v>7344</v>
      </c>
      <c r="K15" s="194">
        <f>IFERROR(IF(INDEX(Metrics!$G$6:$G$23,MATCH(PY_Actual_Cumulative!$D15,Metrics!$D$6:$D$23,0))=Calc!$K$8,SUM(PY_Actual!$F15:K15),AVERAGE(PY_Actual!$F15:K15)),"")</f>
        <v>8642</v>
      </c>
      <c r="L15" s="194">
        <f>IFERROR(IF(INDEX(Metrics!$G$6:$G$23,MATCH(PY_Actual_Cumulative!$D15,Metrics!$D$6:$D$23,0))=Calc!$K$8,SUM(PY_Actual!$F15:L15),AVERAGE(PY_Actual!$F15:L15)),"")</f>
        <v>8642</v>
      </c>
      <c r="M15" s="194">
        <f>IFERROR(IF(INDEX(Metrics!$G$6:$G$23,MATCH(PY_Actual_Cumulative!$D15,Metrics!$D$6:$D$23,0))=Calc!$K$8,SUM(PY_Actual!$F15:M15),AVERAGE(PY_Actual!$F15:M15)),"")</f>
        <v>8642</v>
      </c>
      <c r="N15" s="194">
        <f>IFERROR(IF(INDEX(Metrics!$G$6:$G$23,MATCH(PY_Actual_Cumulative!$D15,Metrics!$D$6:$D$23,0))=Calc!$K$8,SUM(PY_Actual!$F15:N15),AVERAGE(PY_Actual!$F15:N15)),"")</f>
        <v>8642</v>
      </c>
      <c r="O15" s="194">
        <f>IFERROR(IF(INDEX(Metrics!$G$6:$G$23,MATCH(PY_Actual_Cumulative!$D15,Metrics!$D$6:$D$23,0))=Calc!$K$8,SUM(PY_Actual!$F15:O15),AVERAGE(PY_Actual!$F15:O15)),"")</f>
        <v>8642</v>
      </c>
      <c r="P15" s="194">
        <f>IFERROR(IF(INDEX(Metrics!$G$6:$G$23,MATCH(PY_Actual_Cumulative!$D15,Metrics!$D$6:$D$23,0))=Calc!$K$8,SUM(PY_Actual!$F15:P15),AVERAGE(PY_Actual!$F15:P15)),"")</f>
        <v>8642</v>
      </c>
      <c r="Q15" s="195">
        <f>IFERROR(IF(INDEX(Metrics!$G$6:$G$23,MATCH(PY_Actual_Cumulative!$D15,Metrics!$D$6:$D$23,0))=Calc!$K$8,SUM(PY_Actual!$F15:Q15),AVERAGE(PY_Actual!$F15:Q15)),"")</f>
        <v>8642</v>
      </c>
    </row>
    <row r="16" spans="1:17" x14ac:dyDescent="0.25">
      <c r="A16" s="3"/>
      <c r="B16" s="62">
        <f>IFERROR(IF(LEN(INDEX(Metrics!$B$6:$E$23,ROW($A16)-ROW($A$5),MATCH(B$5,Metrics!$B$5:$E$5,0)))=0,"",INDEX(Metrics!$B$6:$E$23,ROW($A16)-ROW($A$5),MATCH(B$5,Metrics!$B$5:$E$5,0))),"")</f>
        <v>202</v>
      </c>
      <c r="C16" s="160" t="str">
        <f>IFERROR(IF(LEN(INDEX(Metrics!$B$6:$E$23,ROW($A16)-ROW($A$5),MATCH(C$5,Metrics!$B$5:$E$5,0)))=0,"",INDEX(Metrics!$B$6:$E$23,ROW($A16)-ROW($A$5),MATCH(C$5,Metrics!$B$5:$E$5,0))),"")</f>
        <v>Lead Generation</v>
      </c>
      <c r="D16" s="160" t="str">
        <f>IFERROR(IF(LEN(INDEX(Metrics!$B$6:$E$23,ROW($A16)-ROW($A$5),MATCH(D$5,Metrics!$B$5:$E$5,0)))=0,"",INDEX(Metrics!$B$6:$E$23,ROW($A16)-ROW($A$5),MATCH(D$5,Metrics!$B$5:$E$5,0))),"")</f>
        <v>Cost Per Lead Generated</v>
      </c>
      <c r="E16" s="42" t="str">
        <f>IFERROR(IF(LEN(INDEX(Metrics!$B$6:$E$23,ROW($A16)-ROW($A$5),MATCH(E$5,Metrics!$B$5:$E$5,0)))=0,"",INDEX(Metrics!$B$6:$E$23,ROW($A16)-ROW($A$5),MATCH(E$5,Metrics!$B$5:$E$5,0))),"")</f>
        <v>USD</v>
      </c>
      <c r="F16" s="188">
        <f>IFERROR(IF(INDEX(Metrics!$G$6:$G$23,MATCH(PY_Actual_Cumulative!$D16,Metrics!$D$6:$D$23,0))=Calc!$K$8,SUM(PY_Actual!$F16:F16),AVERAGE(PY_Actual!$F16:F16)),"")</f>
        <v>1.34</v>
      </c>
      <c r="G16" s="188">
        <f>IFERROR(IF(INDEX(Metrics!$G$6:$G$23,MATCH(PY_Actual_Cumulative!$D16,Metrics!$D$6:$D$23,0))=Calc!$K$8,SUM(PY_Actual!$F16:G16),AVERAGE(PY_Actual!$F16:G16)),"")</f>
        <v>1.27</v>
      </c>
      <c r="H16" s="188">
        <f>IFERROR(IF(INDEX(Metrics!$G$6:$G$23,MATCH(PY_Actual_Cumulative!$D16,Metrics!$D$6:$D$23,0))=Calc!$K$8,SUM(PY_Actual!$F16:H16),AVERAGE(PY_Actual!$F16:H16)),"")</f>
        <v>1.2566666666666666</v>
      </c>
      <c r="I16" s="188">
        <f>IFERROR(IF(INDEX(Metrics!$G$6:$G$23,MATCH(PY_Actual_Cumulative!$D16,Metrics!$D$6:$D$23,0))=Calc!$K$8,SUM(PY_Actual!$F16:I16),AVERAGE(PY_Actual!$F16:I16)),"")</f>
        <v>1.3049999999999999</v>
      </c>
      <c r="J16" s="188">
        <f>IFERROR(IF(INDEX(Metrics!$G$6:$G$23,MATCH(PY_Actual_Cumulative!$D16,Metrics!$D$6:$D$23,0))=Calc!$K$8,SUM(PY_Actual!$F16:J16),AVERAGE(PY_Actual!$F16:J16)),"")</f>
        <v>1.3119999999999998</v>
      </c>
      <c r="K16" s="188">
        <f>IFERROR(IF(INDEX(Metrics!$G$6:$G$23,MATCH(PY_Actual_Cumulative!$D16,Metrics!$D$6:$D$23,0))=Calc!$K$8,SUM(PY_Actual!$F16:K16),AVERAGE(PY_Actual!$F16:K16)),"")</f>
        <v>1.3183333333333334</v>
      </c>
      <c r="L16" s="189">
        <f>IFERROR(IF(INDEX(Metrics!$G$6:$G$23,MATCH(PY_Actual_Cumulative!$D16,Metrics!$D$6:$D$23,0))=Calc!$K$8,SUM(PY_Actual!$F16:L16),AVERAGE(PY_Actual!$F16:L16)),"")</f>
        <v>1.3183333333333334</v>
      </c>
      <c r="M16" s="189">
        <f>IFERROR(IF(INDEX(Metrics!$G$6:$G$23,MATCH(PY_Actual_Cumulative!$D16,Metrics!$D$6:$D$23,0))=Calc!$K$8,SUM(PY_Actual!$F16:M16),AVERAGE(PY_Actual!$F16:M16)),"")</f>
        <v>1.3183333333333334</v>
      </c>
      <c r="N16" s="189">
        <f>IFERROR(IF(INDEX(Metrics!$G$6:$G$23,MATCH(PY_Actual_Cumulative!$D16,Metrics!$D$6:$D$23,0))=Calc!$K$8,SUM(PY_Actual!$F16:N16),AVERAGE(PY_Actual!$F16:N16)),"")</f>
        <v>1.3183333333333334</v>
      </c>
      <c r="O16" s="189">
        <f>IFERROR(IF(INDEX(Metrics!$G$6:$G$23,MATCH(PY_Actual_Cumulative!$D16,Metrics!$D$6:$D$23,0))=Calc!$K$8,SUM(PY_Actual!$F16:O16),AVERAGE(PY_Actual!$F16:O16)),"")</f>
        <v>1.3183333333333334</v>
      </c>
      <c r="P16" s="189">
        <f>IFERROR(IF(INDEX(Metrics!$G$6:$G$23,MATCH(PY_Actual_Cumulative!$D16,Metrics!$D$6:$D$23,0))=Calc!$K$8,SUM(PY_Actual!$F16:P16),AVERAGE(PY_Actual!$F16:P16)),"")</f>
        <v>1.3183333333333334</v>
      </c>
      <c r="Q16" s="190">
        <f>IFERROR(IF(INDEX(Metrics!$G$6:$G$23,MATCH(PY_Actual_Cumulative!$D16,Metrics!$D$6:$D$23,0))=Calc!$K$8,SUM(PY_Actual!$F16:Q16),AVERAGE(PY_Actual!$F16:Q16)),"")</f>
        <v>1.3183333333333334</v>
      </c>
    </row>
    <row r="17" spans="1:17" x14ac:dyDescent="0.25">
      <c r="A17" s="3"/>
      <c r="B17" s="62">
        <f>IFERROR(IF(LEN(INDEX(Metrics!$B$6:$E$23,ROW($A17)-ROW($A$5),MATCH(B$5,Metrics!$B$5:$E$5,0)))=0,"",INDEX(Metrics!$B$6:$E$23,ROW($A17)-ROW($A$5),MATCH(B$5,Metrics!$B$5:$E$5,0))),"")</f>
        <v>203</v>
      </c>
      <c r="C17" s="160" t="str">
        <f>IFERROR(IF(LEN(INDEX(Metrics!$B$6:$E$23,ROW($A17)-ROW($A$5),MATCH(C$5,Metrics!$B$5:$E$5,0)))=0,"",INDEX(Metrics!$B$6:$E$23,ROW($A17)-ROW($A$5),MATCH(C$5,Metrics!$B$5:$E$5,0))),"")</f>
        <v>Lead Generation</v>
      </c>
      <c r="D17" s="160" t="str">
        <f>IFERROR(IF(LEN(INDEX(Metrics!$B$6:$E$23,ROW($A17)-ROW($A$5),MATCH(D$5,Metrics!$B$5:$E$5,0)))=0,"",INDEX(Metrics!$B$6:$E$23,ROW($A17)-ROW($A$5),MATCH(D$5,Metrics!$B$5:$E$5,0))),"")</f>
        <v>Conversion Rate</v>
      </c>
      <c r="E17" s="42" t="str">
        <f>IFERROR(IF(LEN(INDEX(Metrics!$B$6:$E$23,ROW($A17)-ROW($A$5),MATCH(E$5,Metrics!$B$5:$E$5,0)))=0,"",INDEX(Metrics!$B$6:$E$23,ROW($A17)-ROW($A$5),MATCH(E$5,Metrics!$B$5:$E$5,0))),"")</f>
        <v>%</v>
      </c>
      <c r="F17" s="198">
        <f>IFERROR(IF(INDEX(Metrics!$G$6:$G$23,MATCH(PY_Actual_Cumulative!$D17,Metrics!$D$6:$D$23,0))=Calc!$K$8,SUM(PY_Actual!$F17:F17),AVERAGE(PY_Actual!$F17:F17)),"")</f>
        <v>2.7799999999999998E-2</v>
      </c>
      <c r="G17" s="198">
        <f>IFERROR(IF(INDEX(Metrics!$G$6:$G$23,MATCH(PY_Actual_Cumulative!$D17,Metrics!$D$6:$D$23,0))=Calc!$K$8,SUM(PY_Actual!$F17:G17),AVERAGE(PY_Actual!$F17:G17)),"")</f>
        <v>2.8899999999999999E-2</v>
      </c>
      <c r="H17" s="198">
        <f>IFERROR(IF(INDEX(Metrics!$G$6:$G$23,MATCH(PY_Actual_Cumulative!$D17,Metrics!$D$6:$D$23,0))=Calc!$K$8,SUM(PY_Actual!$F17:H17),AVERAGE(PY_Actual!$F17:H17)),"")</f>
        <v>2.9633333333333331E-2</v>
      </c>
      <c r="I17" s="198">
        <f>IFERROR(IF(INDEX(Metrics!$G$6:$G$23,MATCH(PY_Actual_Cumulative!$D17,Metrics!$D$6:$D$23,0))=Calc!$K$8,SUM(PY_Actual!$F17:I17),AVERAGE(PY_Actual!$F17:I17)),"")</f>
        <v>2.7774999999999998E-2</v>
      </c>
      <c r="J17" s="198">
        <f>IFERROR(IF(INDEX(Metrics!$G$6:$G$23,MATCH(PY_Actual_Cumulative!$D17,Metrics!$D$6:$D$23,0))=Calc!$K$8,SUM(PY_Actual!$F17:J17),AVERAGE(PY_Actual!$F17:J17)),"")</f>
        <v>2.6479999999999997E-2</v>
      </c>
      <c r="K17" s="198">
        <f>IFERROR(IF(INDEX(Metrics!$G$6:$G$23,MATCH(PY_Actual_Cumulative!$D17,Metrics!$D$6:$D$23,0))=Calc!$K$8,SUM(PY_Actual!$F17:K17),AVERAGE(PY_Actual!$F17:K17)),"")</f>
        <v>2.6499999999999996E-2</v>
      </c>
      <c r="L17" s="199">
        <f>IFERROR(IF(INDEX(Metrics!$G$6:$G$23,MATCH(PY_Actual_Cumulative!$D17,Metrics!$D$6:$D$23,0))=Calc!$K$8,SUM(PY_Actual!$F17:L17),AVERAGE(PY_Actual!$F17:L17)),"")</f>
        <v>2.6499999999999996E-2</v>
      </c>
      <c r="M17" s="199">
        <f>IFERROR(IF(INDEX(Metrics!$G$6:$G$23,MATCH(PY_Actual_Cumulative!$D17,Metrics!$D$6:$D$23,0))=Calc!$K$8,SUM(PY_Actual!$F17:M17),AVERAGE(PY_Actual!$F17:M17)),"")</f>
        <v>2.6499999999999996E-2</v>
      </c>
      <c r="N17" s="199">
        <f>IFERROR(IF(INDEX(Metrics!$G$6:$G$23,MATCH(PY_Actual_Cumulative!$D17,Metrics!$D$6:$D$23,0))=Calc!$K$8,SUM(PY_Actual!$F17:N17),AVERAGE(PY_Actual!$F17:N17)),"")</f>
        <v>2.6499999999999996E-2</v>
      </c>
      <c r="O17" s="199">
        <f>IFERROR(IF(INDEX(Metrics!$G$6:$G$23,MATCH(PY_Actual_Cumulative!$D17,Metrics!$D$6:$D$23,0))=Calc!$K$8,SUM(PY_Actual!$F17:O17),AVERAGE(PY_Actual!$F17:O17)),"")</f>
        <v>2.6499999999999996E-2</v>
      </c>
      <c r="P17" s="199">
        <f>IFERROR(IF(INDEX(Metrics!$G$6:$G$23,MATCH(PY_Actual_Cumulative!$D17,Metrics!$D$6:$D$23,0))=Calc!$K$8,SUM(PY_Actual!$F17:P17),AVERAGE(PY_Actual!$F17:P17)),"")</f>
        <v>2.6499999999999996E-2</v>
      </c>
      <c r="Q17" s="200">
        <f>IFERROR(IF(INDEX(Metrics!$G$6:$G$23,MATCH(PY_Actual_Cumulative!$D17,Metrics!$D$6:$D$23,0))=Calc!$K$8,SUM(PY_Actual!$F17:Q17),AVERAGE(PY_Actual!$F17:Q17)),"")</f>
        <v>2.6499999999999996E-2</v>
      </c>
    </row>
    <row r="18" spans="1:17" x14ac:dyDescent="0.25">
      <c r="A18" s="3"/>
      <c r="B18" s="62">
        <f>IFERROR(IF(LEN(INDEX(Metrics!$B$6:$E$23,ROW($A18)-ROW($A$5),MATCH(B$5,Metrics!$B$5:$E$5,0)))=0,"",INDEX(Metrics!$B$6:$E$23,ROW($A18)-ROW($A$5),MATCH(B$5,Metrics!$B$5:$E$5,0))),"")</f>
        <v>204</v>
      </c>
      <c r="C18" s="160" t="str">
        <f>IFERROR(IF(LEN(INDEX(Metrics!$B$6:$E$23,ROW($A18)-ROW($A$5),MATCH(C$5,Metrics!$B$5:$E$5,0)))=0,"",INDEX(Metrics!$B$6:$E$23,ROW($A18)-ROW($A$5),MATCH(C$5,Metrics!$B$5:$E$5,0))),"")</f>
        <v>Lead Generation</v>
      </c>
      <c r="D18" s="160" t="str">
        <f>IFERROR(IF(LEN(INDEX(Metrics!$B$6:$E$23,ROW($A18)-ROW($A$5),MATCH(D$5,Metrics!$B$5:$E$5,0)))=0,"",INDEX(Metrics!$B$6:$E$23,ROW($A18)-ROW($A$5),MATCH(D$5,Metrics!$B$5:$E$5,0))),"")</f>
        <v>Cost Per Conversion</v>
      </c>
      <c r="E18" s="42" t="str">
        <f>IFERROR(IF(LEN(INDEX(Metrics!$B$6:$E$23,ROW($A18)-ROW($A$5),MATCH(E$5,Metrics!$B$5:$E$5,0)))=0,"",INDEX(Metrics!$B$6:$E$23,ROW($A18)-ROW($A$5),MATCH(E$5,Metrics!$B$5:$E$5,0))),"")</f>
        <v>USD</v>
      </c>
      <c r="F18" s="188">
        <f>IFERROR(IF(INDEX(Metrics!$G$6:$G$23,MATCH(PY_Actual_Cumulative!$D18,Metrics!$D$6:$D$23,0))=Calc!$K$8,SUM(PY_Actual!$F18:F18),AVERAGE(PY_Actual!$F18:F18)),"")</f>
        <v>2.56</v>
      </c>
      <c r="G18" s="188">
        <f>IFERROR(IF(INDEX(Metrics!$G$6:$G$23,MATCH(PY_Actual_Cumulative!$D18,Metrics!$D$6:$D$23,0))=Calc!$K$8,SUM(PY_Actual!$F18:G18),AVERAGE(PY_Actual!$F18:G18)),"")</f>
        <v>2.5649999999999999</v>
      </c>
      <c r="H18" s="188">
        <f>IFERROR(IF(INDEX(Metrics!$G$6:$G$23,MATCH(PY_Actual_Cumulative!$D18,Metrics!$D$6:$D$23,0))=Calc!$K$8,SUM(PY_Actual!$F18:H18),AVERAGE(PY_Actual!$F18:H18)),"")</f>
        <v>2.6366666666666667</v>
      </c>
      <c r="I18" s="188">
        <f>IFERROR(IF(INDEX(Metrics!$G$6:$G$23,MATCH(PY_Actual_Cumulative!$D18,Metrics!$D$6:$D$23,0))=Calc!$K$8,SUM(PY_Actual!$F18:I18),AVERAGE(PY_Actual!$F18:I18)),"")</f>
        <v>2.6150000000000002</v>
      </c>
      <c r="J18" s="188">
        <f>IFERROR(IF(INDEX(Metrics!$G$6:$G$23,MATCH(PY_Actual_Cumulative!$D18,Metrics!$D$6:$D$23,0))=Calc!$K$8,SUM(PY_Actual!$F18:J18),AVERAGE(PY_Actual!$F18:J18)),"")</f>
        <v>2.6280000000000001</v>
      </c>
      <c r="K18" s="188">
        <f>IFERROR(IF(INDEX(Metrics!$G$6:$G$23,MATCH(PY_Actual_Cumulative!$D18,Metrics!$D$6:$D$23,0))=Calc!$K$8,SUM(PY_Actual!$F18:K18),AVERAGE(PY_Actual!$F18:K18)),"")</f>
        <v>2.5983333333333332</v>
      </c>
      <c r="L18" s="189">
        <f>IFERROR(IF(INDEX(Metrics!$G$6:$G$23,MATCH(PY_Actual_Cumulative!$D18,Metrics!$D$6:$D$23,0))=Calc!$K$8,SUM(PY_Actual!$F18:L18),AVERAGE(PY_Actual!$F18:L18)),"")</f>
        <v>2.5983333333333332</v>
      </c>
      <c r="M18" s="189">
        <f>IFERROR(IF(INDEX(Metrics!$G$6:$G$23,MATCH(PY_Actual_Cumulative!$D18,Metrics!$D$6:$D$23,0))=Calc!$K$8,SUM(PY_Actual!$F18:M18),AVERAGE(PY_Actual!$F18:M18)),"")</f>
        <v>2.5983333333333332</v>
      </c>
      <c r="N18" s="189">
        <f>IFERROR(IF(INDEX(Metrics!$G$6:$G$23,MATCH(PY_Actual_Cumulative!$D18,Metrics!$D$6:$D$23,0))=Calc!$K$8,SUM(PY_Actual!$F18:N18),AVERAGE(PY_Actual!$F18:N18)),"")</f>
        <v>2.5983333333333332</v>
      </c>
      <c r="O18" s="189">
        <f>IFERROR(IF(INDEX(Metrics!$G$6:$G$23,MATCH(PY_Actual_Cumulative!$D18,Metrics!$D$6:$D$23,0))=Calc!$K$8,SUM(PY_Actual!$F18:O18),AVERAGE(PY_Actual!$F18:O18)),"")</f>
        <v>2.5983333333333332</v>
      </c>
      <c r="P18" s="189">
        <f>IFERROR(IF(INDEX(Metrics!$G$6:$G$23,MATCH(PY_Actual_Cumulative!$D18,Metrics!$D$6:$D$23,0))=Calc!$K$8,SUM(PY_Actual!$F18:P18),AVERAGE(PY_Actual!$F18:P18)),"")</f>
        <v>2.5983333333333332</v>
      </c>
      <c r="Q18" s="190">
        <f>IFERROR(IF(INDEX(Metrics!$G$6:$G$23,MATCH(PY_Actual_Cumulative!$D18,Metrics!$D$6:$D$23,0))=Calc!$K$8,SUM(PY_Actual!$F18:Q18),AVERAGE(PY_Actual!$F18:Q18)),"")</f>
        <v>2.5983333333333332</v>
      </c>
    </row>
    <row r="19" spans="1:17" x14ac:dyDescent="0.25">
      <c r="A19" s="3"/>
      <c r="B19" s="62">
        <f>IFERROR(IF(LEN(INDEX(Metrics!$B$6:$E$23,ROW($A19)-ROW($A$5),MATCH(B$5,Metrics!$B$5:$E$5,0)))=0,"",INDEX(Metrics!$B$6:$E$23,ROW($A19)-ROW($A$5),MATCH(B$5,Metrics!$B$5:$E$5,0))),"")</f>
        <v>205</v>
      </c>
      <c r="C19" s="160" t="str">
        <f>IFERROR(IF(LEN(INDEX(Metrics!$B$6:$E$23,ROW($A19)-ROW($A$5),MATCH(C$5,Metrics!$B$5:$E$5,0)))=0,"",INDEX(Metrics!$B$6:$E$23,ROW($A19)-ROW($A$5),MATCH(C$5,Metrics!$B$5:$E$5,0))),"")</f>
        <v>Lead Generation</v>
      </c>
      <c r="D19" s="160" t="str">
        <f>IFERROR(IF(LEN(INDEX(Metrics!$B$6:$E$23,ROW($A19)-ROW($A$5),MATCH(D$5,Metrics!$B$5:$E$5,0)))=0,"",INDEX(Metrics!$B$6:$E$23,ROW($A19)-ROW($A$5),MATCH(D$5,Metrics!$B$5:$E$5,0))),"")</f>
        <v>Retention Rate</v>
      </c>
      <c r="E19" s="42" t="str">
        <f>IFERROR(IF(LEN(INDEX(Metrics!$B$6:$E$23,ROW($A19)-ROW($A$5),MATCH(E$5,Metrics!$B$5:$E$5,0)))=0,"",INDEX(Metrics!$B$6:$E$23,ROW($A19)-ROW($A$5),MATCH(E$5,Metrics!$B$5:$E$5,0))),"")</f>
        <v>%</v>
      </c>
      <c r="F19" s="198">
        <f>IFERROR(IF(INDEX(Metrics!$G$6:$G$23,MATCH(PY_Actual_Cumulative!$D19,Metrics!$D$6:$D$23,0))=Calc!$K$8,SUM(PY_Actual!$F19:F19),AVERAGE(PY_Actual!$F19:F19)),"")</f>
        <v>0.77</v>
      </c>
      <c r="G19" s="198">
        <f>IFERROR(IF(INDEX(Metrics!$G$6:$G$23,MATCH(PY_Actual_Cumulative!$D19,Metrics!$D$6:$D$23,0))=Calc!$K$8,SUM(PY_Actual!$F19:G19),AVERAGE(PY_Actual!$F19:G19)),"")</f>
        <v>0.83050000000000002</v>
      </c>
      <c r="H19" s="198">
        <f>IFERROR(IF(INDEX(Metrics!$G$6:$G$23,MATCH(PY_Actual_Cumulative!$D19,Metrics!$D$6:$D$23,0))=Calc!$K$8,SUM(PY_Actual!$F19:H19),AVERAGE(PY_Actual!$F19:H19)),"")</f>
        <v>0.81466666666666665</v>
      </c>
      <c r="I19" s="198">
        <f>IFERROR(IF(INDEX(Metrics!$G$6:$G$23,MATCH(PY_Actual_Cumulative!$D19,Metrics!$D$6:$D$23,0))=Calc!$K$8,SUM(PY_Actual!$F19:I19),AVERAGE(PY_Actual!$F19:I19)),"")</f>
        <v>0.82450000000000001</v>
      </c>
      <c r="J19" s="198">
        <f>IFERROR(IF(INDEX(Metrics!$G$6:$G$23,MATCH(PY_Actual_Cumulative!$D19,Metrics!$D$6:$D$23,0))=Calc!$K$8,SUM(PY_Actual!$F19:J19),AVERAGE(PY_Actual!$F19:J19)),"")</f>
        <v>0.83360000000000001</v>
      </c>
      <c r="K19" s="198">
        <f>IFERROR(IF(INDEX(Metrics!$G$6:$G$23,MATCH(PY_Actual_Cumulative!$D19,Metrics!$D$6:$D$23,0))=Calc!$K$8,SUM(PY_Actual!$F19:K19),AVERAGE(PY_Actual!$F19:K19)),"")</f>
        <v>0.83486666666666665</v>
      </c>
      <c r="L19" s="198">
        <f>IFERROR(IF(INDEX(Metrics!$G$6:$G$23,MATCH(PY_Actual_Cumulative!$D19,Metrics!$D$6:$D$23,0))=Calc!$K$8,SUM(PY_Actual!$F19:L19),AVERAGE(PY_Actual!$F19:L19)),"")</f>
        <v>0.83486666666666665</v>
      </c>
      <c r="M19" s="198">
        <f>IFERROR(IF(INDEX(Metrics!$G$6:$G$23,MATCH(PY_Actual_Cumulative!$D19,Metrics!$D$6:$D$23,0))=Calc!$K$8,SUM(PY_Actual!$F19:M19),AVERAGE(PY_Actual!$F19:M19)),"")</f>
        <v>0.83486666666666665</v>
      </c>
      <c r="N19" s="198">
        <f>IFERROR(IF(INDEX(Metrics!$G$6:$G$23,MATCH(PY_Actual_Cumulative!$D19,Metrics!$D$6:$D$23,0))=Calc!$K$8,SUM(PY_Actual!$F19:N19),AVERAGE(PY_Actual!$F19:N19)),"")</f>
        <v>0.83486666666666665</v>
      </c>
      <c r="O19" s="198">
        <f>IFERROR(IF(INDEX(Metrics!$G$6:$G$23,MATCH(PY_Actual_Cumulative!$D19,Metrics!$D$6:$D$23,0))=Calc!$K$8,SUM(PY_Actual!$F19:O19),AVERAGE(PY_Actual!$F19:O19)),"")</f>
        <v>0.83486666666666665</v>
      </c>
      <c r="P19" s="198">
        <f>IFERROR(IF(INDEX(Metrics!$G$6:$G$23,MATCH(PY_Actual_Cumulative!$D19,Metrics!$D$6:$D$23,0))=Calc!$K$8,SUM(PY_Actual!$F19:P19),AVERAGE(PY_Actual!$F19:P19)),"")</f>
        <v>0.83486666666666665</v>
      </c>
      <c r="Q19" s="201">
        <f>IFERROR(IF(INDEX(Metrics!$G$6:$G$23,MATCH(PY_Actual_Cumulative!$D19,Metrics!$D$6:$D$23,0))=Calc!$K$8,SUM(PY_Actual!$F19:Q19),AVERAGE(PY_Actual!$F19:Q19)),"")</f>
        <v>0.83486666666666665</v>
      </c>
    </row>
    <row r="20" spans="1:17" x14ac:dyDescent="0.25">
      <c r="A20" s="3"/>
      <c r="B20" s="62">
        <f>IFERROR(IF(LEN(INDEX(Metrics!$B$6:$E$23,ROW($A20)-ROW($A$5),MATCH(B$5,Metrics!$B$5:$E$5,0)))=0,"",INDEX(Metrics!$B$6:$E$23,ROW($A20)-ROW($A$5),MATCH(B$5,Metrics!$B$5:$E$5,0))),"")</f>
        <v>206</v>
      </c>
      <c r="C20" s="160" t="str">
        <f>IFERROR(IF(LEN(INDEX(Metrics!$B$6:$E$23,ROW($A20)-ROW($A$5),MATCH(C$5,Metrics!$B$5:$E$5,0)))=0,"",INDEX(Metrics!$B$6:$E$23,ROW($A20)-ROW($A$5),MATCH(C$5,Metrics!$B$5:$E$5,0))),"")</f>
        <v>Lead Generation</v>
      </c>
      <c r="D20" s="160" t="str">
        <f>IFERROR(IF(LEN(INDEX(Metrics!$B$6:$E$23,ROW($A20)-ROW($A$5),MATCH(D$5,Metrics!$B$5:$E$5,0)))=0,"",INDEX(Metrics!$B$6:$E$23,ROW($A20)-ROW($A$5),MATCH(D$5,Metrics!$B$5:$E$5,0))),"")</f>
        <v>Acquisition Rate</v>
      </c>
      <c r="E20" s="42" t="str">
        <f>IFERROR(IF(LEN(INDEX(Metrics!$B$6:$E$23,ROW($A20)-ROW($A$5),MATCH(E$5,Metrics!$B$5:$E$5,0)))=0,"",INDEX(Metrics!$B$6:$E$23,ROW($A20)-ROW($A$5),MATCH(E$5,Metrics!$B$5:$E$5,0))),"")</f>
        <v>%</v>
      </c>
      <c r="F20" s="199">
        <f>IFERROR(IF(INDEX(Metrics!$G$6:$G$23,MATCH(PY_Actual_Cumulative!$D20,Metrics!$D$6:$D$23,0))=Calc!$K$8,SUM(PY_Actual!$F20:F20),AVERAGE(PY_Actual!$F20:F20)),"")</f>
        <v>0.21199999999999999</v>
      </c>
      <c r="G20" s="199">
        <f>IFERROR(IF(INDEX(Metrics!$G$6:$G$23,MATCH(PY_Actual_Cumulative!$D20,Metrics!$D$6:$D$23,0))=Calc!$K$8,SUM(PY_Actual!$F20:G20),AVERAGE(PY_Actual!$F20:G20)),"")</f>
        <v>0.20715</v>
      </c>
      <c r="H20" s="199">
        <f>IFERROR(IF(INDEX(Metrics!$G$6:$G$23,MATCH(PY_Actual_Cumulative!$D20,Metrics!$D$6:$D$23,0))=Calc!$K$8,SUM(PY_Actual!$F20:H20),AVERAGE(PY_Actual!$F20:H20)),"")</f>
        <v>0.21243333333333334</v>
      </c>
      <c r="I20" s="199">
        <f>IFERROR(IF(INDEX(Metrics!$G$6:$G$23,MATCH(PY_Actual_Cumulative!$D20,Metrics!$D$6:$D$23,0))=Calc!$K$8,SUM(PY_Actual!$F20:I20),AVERAGE(PY_Actual!$F20:I20)),"")</f>
        <v>0.21907499999999999</v>
      </c>
      <c r="J20" s="199">
        <f>IFERROR(IF(INDEX(Metrics!$G$6:$G$23,MATCH(PY_Actual_Cumulative!$D20,Metrics!$D$6:$D$23,0))=Calc!$K$8,SUM(PY_Actual!$F20:J20),AVERAGE(PY_Actual!$F20:J20)),"")</f>
        <v>0.21846000000000002</v>
      </c>
      <c r="K20" s="199">
        <f>IFERROR(IF(INDEX(Metrics!$G$6:$G$23,MATCH(PY_Actual_Cumulative!$D20,Metrics!$D$6:$D$23,0))=Calc!$K$8,SUM(PY_Actual!$F20:K20),AVERAGE(PY_Actual!$F20:K20)),"")</f>
        <v>0.21704999999999999</v>
      </c>
      <c r="L20" s="199">
        <f>IFERROR(IF(INDEX(Metrics!$G$6:$G$23,MATCH(PY_Actual_Cumulative!$D20,Metrics!$D$6:$D$23,0))=Calc!$K$8,SUM(PY_Actual!$F20:L20),AVERAGE(PY_Actual!$F20:L20)),"")</f>
        <v>0.21704999999999999</v>
      </c>
      <c r="M20" s="199">
        <f>IFERROR(IF(INDEX(Metrics!$G$6:$G$23,MATCH(PY_Actual_Cumulative!$D20,Metrics!$D$6:$D$23,0))=Calc!$K$8,SUM(PY_Actual!$F20:M20),AVERAGE(PY_Actual!$F20:M20)),"")</f>
        <v>0.21704999999999999</v>
      </c>
      <c r="N20" s="199">
        <f>IFERROR(IF(INDEX(Metrics!$G$6:$G$23,MATCH(PY_Actual_Cumulative!$D20,Metrics!$D$6:$D$23,0))=Calc!$K$8,SUM(PY_Actual!$F20:N20),AVERAGE(PY_Actual!$F20:N20)),"")</f>
        <v>0.21704999999999999</v>
      </c>
      <c r="O20" s="199">
        <f>IFERROR(IF(INDEX(Metrics!$G$6:$G$23,MATCH(PY_Actual_Cumulative!$D20,Metrics!$D$6:$D$23,0))=Calc!$K$8,SUM(PY_Actual!$F20:O20),AVERAGE(PY_Actual!$F20:O20)),"")</f>
        <v>0.21704999999999999</v>
      </c>
      <c r="P20" s="199">
        <f>IFERROR(IF(INDEX(Metrics!$G$6:$G$23,MATCH(PY_Actual_Cumulative!$D20,Metrics!$D$6:$D$23,0))=Calc!$K$8,SUM(PY_Actual!$F20:P20),AVERAGE(PY_Actual!$F20:P20)),"")</f>
        <v>0.21704999999999999</v>
      </c>
      <c r="Q20" s="200">
        <f>IFERROR(IF(INDEX(Metrics!$G$6:$G$23,MATCH(PY_Actual_Cumulative!$D20,Metrics!$D$6:$D$23,0))=Calc!$K$8,SUM(PY_Actual!$F20:Q20),AVERAGE(PY_Actual!$F20:Q20)),"")</f>
        <v>0.21704999999999999</v>
      </c>
    </row>
    <row r="21" spans="1:17" x14ac:dyDescent="0.25">
      <c r="A21" s="3"/>
      <c r="B21" s="62">
        <f>IFERROR(IF(LEN(INDEX(Metrics!$B$6:$E$23,ROW($A21)-ROW($A$5),MATCH(B$5,Metrics!$B$5:$E$5,0)))=0,"",INDEX(Metrics!$B$6:$E$23,ROW($A21)-ROW($A$5),MATCH(B$5,Metrics!$B$5:$E$5,0))),"")</f>
        <v>207</v>
      </c>
      <c r="C21" s="160" t="str">
        <f>IFERROR(IF(LEN(INDEX(Metrics!$B$6:$E$23,ROW($A21)-ROW($A$5),MATCH(C$5,Metrics!$B$5:$E$5,0)))=0,"",INDEX(Metrics!$B$6:$E$23,ROW($A21)-ROW($A$5),MATCH(C$5,Metrics!$B$5:$E$5,0))),"")</f>
        <v>Lead Generation</v>
      </c>
      <c r="D21" s="160" t="str">
        <f>IFERROR(IF(LEN(INDEX(Metrics!$B$6:$E$23,ROW($A21)-ROW($A$5),MATCH(D$5,Metrics!$B$5:$E$5,0)))=0,"",INDEX(Metrics!$B$6:$E$23,ROW($A21)-ROW($A$5),MATCH(D$5,Metrics!$B$5:$E$5,0))),"")</f>
        <v>Churn Rate</v>
      </c>
      <c r="E21" s="42" t="str">
        <f>IFERROR(IF(LEN(INDEX(Metrics!$B$6:$E$23,ROW($A21)-ROW($A$5),MATCH(E$5,Metrics!$B$5:$E$5,0)))=0,"",INDEX(Metrics!$B$6:$E$23,ROW($A21)-ROW($A$5),MATCH(E$5,Metrics!$B$5:$E$5,0))),"")</f>
        <v>%</v>
      </c>
      <c r="F21" s="199">
        <f>IFERROR(IF(INDEX(Metrics!$G$6:$G$23,MATCH(PY_Actual_Cumulative!$D21,Metrics!$D$6:$D$23,0))=Calc!$K$8,SUM(PY_Actual!$F21:F21),AVERAGE(PY_Actual!$F21:F21)),"")</f>
        <v>0.14099999999999999</v>
      </c>
      <c r="G21" s="199">
        <f>IFERROR(IF(INDEX(Metrics!$G$6:$G$23,MATCH(PY_Actual_Cumulative!$D21,Metrics!$D$6:$D$23,0))=Calc!$K$8,SUM(PY_Actual!$F21:G21),AVERAGE(PY_Actual!$F21:G21)),"")</f>
        <v>0.14649999999999999</v>
      </c>
      <c r="H21" s="199">
        <f>IFERROR(IF(INDEX(Metrics!$G$6:$G$23,MATCH(PY_Actual_Cumulative!$D21,Metrics!$D$6:$D$23,0))=Calc!$K$8,SUM(PY_Actual!$F21:H21),AVERAGE(PY_Actual!$F21:H21)),"")</f>
        <v>0.14966666666666664</v>
      </c>
      <c r="I21" s="199">
        <f>IFERROR(IF(INDEX(Metrics!$G$6:$G$23,MATCH(PY_Actual_Cumulative!$D21,Metrics!$D$6:$D$23,0))=Calc!$K$8,SUM(PY_Actual!$F21:I21),AVERAGE(PY_Actual!$F21:I21)),"")</f>
        <v>0.15275</v>
      </c>
      <c r="J21" s="199">
        <f>IFERROR(IF(INDEX(Metrics!$G$6:$G$23,MATCH(PY_Actual_Cumulative!$D21,Metrics!$D$6:$D$23,0))=Calc!$K$8,SUM(PY_Actual!$F21:J21),AVERAGE(PY_Actual!$F21:J21)),"")</f>
        <v>0.15360000000000001</v>
      </c>
      <c r="K21" s="199">
        <f>IFERROR(IF(INDEX(Metrics!$G$6:$G$23,MATCH(PY_Actual_Cumulative!$D21,Metrics!$D$6:$D$23,0))=Calc!$K$8,SUM(PY_Actual!$F21:K21),AVERAGE(PY_Actual!$F21:K21)),"")</f>
        <v>0.154</v>
      </c>
      <c r="L21" s="199">
        <f>IFERROR(IF(INDEX(Metrics!$G$6:$G$23,MATCH(PY_Actual_Cumulative!$D21,Metrics!$D$6:$D$23,0))=Calc!$K$8,SUM(PY_Actual!$F21:L21),AVERAGE(PY_Actual!$F21:L21)),"")</f>
        <v>0.154</v>
      </c>
      <c r="M21" s="199">
        <f>IFERROR(IF(INDEX(Metrics!$G$6:$G$23,MATCH(PY_Actual_Cumulative!$D21,Metrics!$D$6:$D$23,0))=Calc!$K$8,SUM(PY_Actual!$F21:M21),AVERAGE(PY_Actual!$F21:M21)),"")</f>
        <v>0.154</v>
      </c>
      <c r="N21" s="199">
        <f>IFERROR(IF(INDEX(Metrics!$G$6:$G$23,MATCH(PY_Actual_Cumulative!$D21,Metrics!$D$6:$D$23,0))=Calc!$K$8,SUM(PY_Actual!$F21:N21),AVERAGE(PY_Actual!$F21:N21)),"")</f>
        <v>0.154</v>
      </c>
      <c r="O21" s="199">
        <f>IFERROR(IF(INDEX(Metrics!$G$6:$G$23,MATCH(PY_Actual_Cumulative!$D21,Metrics!$D$6:$D$23,0))=Calc!$K$8,SUM(PY_Actual!$F21:O21),AVERAGE(PY_Actual!$F21:O21)),"")</f>
        <v>0.154</v>
      </c>
      <c r="P21" s="199">
        <f>IFERROR(IF(INDEX(Metrics!$G$6:$G$23,MATCH(PY_Actual_Cumulative!$D21,Metrics!$D$6:$D$23,0))=Calc!$K$8,SUM(PY_Actual!$F21:P21),AVERAGE(PY_Actual!$F21:P21)),"")</f>
        <v>0.154</v>
      </c>
      <c r="Q21" s="200">
        <f>IFERROR(IF(INDEX(Metrics!$G$6:$G$23,MATCH(PY_Actual_Cumulative!$D21,Metrics!$D$6:$D$23,0))=Calc!$K$8,SUM(PY_Actual!$F21:Q21),AVERAGE(PY_Actual!$F21:Q21)),"")</f>
        <v>0.154</v>
      </c>
    </row>
    <row r="22" spans="1:17" x14ac:dyDescent="0.25">
      <c r="A22" s="3"/>
      <c r="B22" s="62">
        <f>IFERROR(IF(LEN(INDEX(Metrics!$B$6:$E$23,ROW($A22)-ROW($A$5),MATCH(B$5,Metrics!$B$5:$E$5,0)))=0,"",INDEX(Metrics!$B$6:$E$23,ROW($A22)-ROW($A$5),MATCH(B$5,Metrics!$B$5:$E$5,0))),"")</f>
        <v>208</v>
      </c>
      <c r="C22" s="160" t="str">
        <f>IFERROR(IF(LEN(INDEX(Metrics!$B$6:$E$23,ROW($A22)-ROW($A$5),MATCH(C$5,Metrics!$B$5:$E$5,0)))=0,"",INDEX(Metrics!$B$6:$E$23,ROW($A22)-ROW($A$5),MATCH(C$5,Metrics!$B$5:$E$5,0))),"")</f>
        <v>Lead Generation</v>
      </c>
      <c r="D22" s="160" t="str">
        <f>IFERROR(IF(LEN(INDEX(Metrics!$B$6:$E$23,ROW($A22)-ROW($A$5),MATCH(D$5,Metrics!$B$5:$E$5,0)))=0,"",INDEX(Metrics!$B$6:$E$23,ROW($A22)-ROW($A$5),MATCH(D$5,Metrics!$B$5:$E$5,0))),"")</f>
        <v/>
      </c>
      <c r="E22" s="42" t="str">
        <f>IFERROR(IF(LEN(INDEX(Metrics!$B$6:$E$23,ROW($A22)-ROW($A$5),MATCH(E$5,Metrics!$B$5:$E$5,0)))=0,"",INDEX(Metrics!$B$6:$E$23,ROW($A22)-ROW($A$5),MATCH(E$5,Metrics!$B$5:$E$5,0))),"")</f>
        <v/>
      </c>
      <c r="F22" s="45" t="str">
        <f>IFERROR(IF(INDEX(Metrics!$G$6:$G$23,MATCH(PY_Actual_Cumulative!$D22,Metrics!$D$6:$D$23,0))=Calc!$K$8,SUM(PY_Actual!$F22:F22),AVERAGE(PY_Actual!$F22:F22)),"")</f>
        <v/>
      </c>
      <c r="G22" s="45" t="str">
        <f>IFERROR(IF(INDEX(Metrics!$G$6:$G$23,MATCH(PY_Actual_Cumulative!$D22,Metrics!$D$6:$D$23,0))=Calc!$K$8,SUM(PY_Actual!$F22:G22),AVERAGE(PY_Actual!$F22:G22)),"")</f>
        <v/>
      </c>
      <c r="H22" s="45" t="str">
        <f>IFERROR(IF(INDEX(Metrics!$G$6:$G$23,MATCH(PY_Actual_Cumulative!$D22,Metrics!$D$6:$D$23,0))=Calc!$K$8,SUM(PY_Actual!$F22:H22),AVERAGE(PY_Actual!$F22:H22)),"")</f>
        <v/>
      </c>
      <c r="I22" s="45" t="str">
        <f>IFERROR(IF(INDEX(Metrics!$G$6:$G$23,MATCH(PY_Actual_Cumulative!$D22,Metrics!$D$6:$D$23,0))=Calc!$K$8,SUM(PY_Actual!$F22:I22),AVERAGE(PY_Actual!$F22:I22)),"")</f>
        <v/>
      </c>
      <c r="J22" s="45" t="str">
        <f>IFERROR(IF(INDEX(Metrics!$G$6:$G$23,MATCH(PY_Actual_Cumulative!$D22,Metrics!$D$6:$D$23,0))=Calc!$K$8,SUM(PY_Actual!$F22:J22),AVERAGE(PY_Actual!$F22:J22)),"")</f>
        <v/>
      </c>
      <c r="K22" s="45" t="str">
        <f>IFERROR(IF(INDEX(Metrics!$G$6:$G$23,MATCH(PY_Actual_Cumulative!$D22,Metrics!$D$6:$D$23,0))=Calc!$K$8,SUM(PY_Actual!$F22:K22),AVERAGE(PY_Actual!$F22:K22)),"")</f>
        <v/>
      </c>
      <c r="L22" s="45" t="str">
        <f>IFERROR(IF(INDEX(Metrics!$G$6:$G$23,MATCH(PY_Actual_Cumulative!$D22,Metrics!$D$6:$D$23,0))=Calc!$K$8,SUM(PY_Actual!$F22:L22),AVERAGE(PY_Actual!$F22:L22)),"")</f>
        <v/>
      </c>
      <c r="M22" s="45" t="str">
        <f>IFERROR(IF(INDEX(Metrics!$G$6:$G$23,MATCH(PY_Actual_Cumulative!$D22,Metrics!$D$6:$D$23,0))=Calc!$K$8,SUM(PY_Actual!$F22:M22),AVERAGE(PY_Actual!$F22:M22)),"")</f>
        <v/>
      </c>
      <c r="N22" s="45" t="str">
        <f>IFERROR(IF(INDEX(Metrics!$G$6:$G$23,MATCH(PY_Actual_Cumulative!$D22,Metrics!$D$6:$D$23,0))=Calc!$K$8,SUM(PY_Actual!$F22:N22),AVERAGE(PY_Actual!$F22:N22)),"")</f>
        <v/>
      </c>
      <c r="O22" s="45" t="str">
        <f>IFERROR(IF(INDEX(Metrics!$G$6:$G$23,MATCH(PY_Actual_Cumulative!$D22,Metrics!$D$6:$D$23,0))=Calc!$K$8,SUM(PY_Actual!$F22:O22),AVERAGE(PY_Actual!$F22:O22)),"")</f>
        <v/>
      </c>
      <c r="P22" s="45" t="str">
        <f>IFERROR(IF(INDEX(Metrics!$G$6:$G$23,MATCH(PY_Actual_Cumulative!$D22,Metrics!$D$6:$D$23,0))=Calc!$K$8,SUM(PY_Actual!$F22:P22),AVERAGE(PY_Actual!$F22:P22)),"")</f>
        <v/>
      </c>
      <c r="Q22" s="69" t="str">
        <f>IFERROR(IF(INDEX(Metrics!$G$6:$G$23,MATCH(PY_Actual_Cumulative!$D22,Metrics!$D$6:$D$23,0))=Calc!$K$8,SUM(PY_Actual!$F22:Q22),AVERAGE(PY_Actual!$F22:Q22)),"")</f>
        <v/>
      </c>
    </row>
    <row r="23" spans="1:17" x14ac:dyDescent="0.25">
      <c r="A23" s="3"/>
      <c r="B23" s="62">
        <f>IFERROR(IF(LEN(INDEX(Metrics!$B$6:$E$23,ROW($A23)-ROW($A$5),MATCH(B$5,Metrics!$B$5:$E$5,0)))=0,"",INDEX(Metrics!$B$6:$E$23,ROW($A23)-ROW($A$5),MATCH(B$5,Metrics!$B$5:$E$5,0))),"")</f>
        <v>209</v>
      </c>
      <c r="C23" s="160" t="str">
        <f>IFERROR(IF(LEN(INDEX(Metrics!$B$6:$E$23,ROW($A23)-ROW($A$5),MATCH(C$5,Metrics!$B$5:$E$5,0)))=0,"",INDEX(Metrics!$B$6:$E$23,ROW($A23)-ROW($A$5),MATCH(C$5,Metrics!$B$5:$E$5,0))),"")</f>
        <v>Lead Generation</v>
      </c>
      <c r="D23" s="160" t="str">
        <f>IFERROR(IF(LEN(INDEX(Metrics!$B$6:$E$23,ROW($A23)-ROW($A$5),MATCH(D$5,Metrics!$B$5:$E$5,0)))=0,"",INDEX(Metrics!$B$6:$E$23,ROW($A23)-ROW($A$5),MATCH(D$5,Metrics!$B$5:$E$5,0))),"")</f>
        <v/>
      </c>
      <c r="E23" s="42" t="str">
        <f>IFERROR(IF(LEN(INDEX(Metrics!$B$6:$E$23,ROW($A23)-ROW($A$5),MATCH(E$5,Metrics!$B$5:$E$5,0)))=0,"",INDEX(Metrics!$B$6:$E$23,ROW($A23)-ROW($A$5),MATCH(E$5,Metrics!$B$5:$E$5,0))),"")</f>
        <v/>
      </c>
      <c r="F23" s="45" t="str">
        <f>IFERROR(IF(INDEX(Metrics!$G$6:$G$23,MATCH(PY_Actual_Cumulative!$D23,Metrics!$D$6:$D$23,0))=Calc!$K$8,SUM(PY_Actual!$F23:F23),AVERAGE(PY_Actual!$F23:F23)),"")</f>
        <v/>
      </c>
      <c r="G23" s="45" t="str">
        <f>IFERROR(IF(INDEX(Metrics!$G$6:$G$23,MATCH(PY_Actual_Cumulative!$D23,Metrics!$D$6:$D$23,0))=Calc!$K$8,SUM(PY_Actual!$F23:G23),AVERAGE(PY_Actual!$F23:G23)),"")</f>
        <v/>
      </c>
      <c r="H23" s="45" t="str">
        <f>IFERROR(IF(INDEX(Metrics!$G$6:$G$23,MATCH(PY_Actual_Cumulative!$D23,Metrics!$D$6:$D$23,0))=Calc!$K$8,SUM(PY_Actual!$F23:H23),AVERAGE(PY_Actual!$F23:H23)),"")</f>
        <v/>
      </c>
      <c r="I23" s="45" t="str">
        <f>IFERROR(IF(INDEX(Metrics!$G$6:$G$23,MATCH(PY_Actual_Cumulative!$D23,Metrics!$D$6:$D$23,0))=Calc!$K$8,SUM(PY_Actual!$F23:I23),AVERAGE(PY_Actual!$F23:I23)),"")</f>
        <v/>
      </c>
      <c r="J23" s="45" t="str">
        <f>IFERROR(IF(INDEX(Metrics!$G$6:$G$23,MATCH(PY_Actual_Cumulative!$D23,Metrics!$D$6:$D$23,0))=Calc!$K$8,SUM(PY_Actual!$F23:J23),AVERAGE(PY_Actual!$F23:J23)),"")</f>
        <v/>
      </c>
      <c r="K23" s="45" t="str">
        <f>IFERROR(IF(INDEX(Metrics!$G$6:$G$23,MATCH(PY_Actual_Cumulative!$D23,Metrics!$D$6:$D$23,0))=Calc!$K$8,SUM(PY_Actual!$F23:K23),AVERAGE(PY_Actual!$F23:K23)),"")</f>
        <v/>
      </c>
      <c r="L23" s="45" t="str">
        <f>IFERROR(IF(INDEX(Metrics!$G$6:$G$23,MATCH(PY_Actual_Cumulative!$D23,Metrics!$D$6:$D$23,0))=Calc!$K$8,SUM(PY_Actual!$F23:L23),AVERAGE(PY_Actual!$F23:L23)),"")</f>
        <v/>
      </c>
      <c r="M23" s="45" t="str">
        <f>IFERROR(IF(INDEX(Metrics!$G$6:$G$23,MATCH(PY_Actual_Cumulative!$D23,Metrics!$D$6:$D$23,0))=Calc!$K$8,SUM(PY_Actual!$F23:M23),AVERAGE(PY_Actual!$F23:M23)),"")</f>
        <v/>
      </c>
      <c r="N23" s="45" t="str">
        <f>IFERROR(IF(INDEX(Metrics!$G$6:$G$23,MATCH(PY_Actual_Cumulative!$D23,Metrics!$D$6:$D$23,0))=Calc!$K$8,SUM(PY_Actual!$F23:N23),AVERAGE(PY_Actual!$F23:N23)),"")</f>
        <v/>
      </c>
      <c r="O23" s="45" t="str">
        <f>IFERROR(IF(INDEX(Metrics!$G$6:$G$23,MATCH(PY_Actual_Cumulative!$D23,Metrics!$D$6:$D$23,0))=Calc!$K$8,SUM(PY_Actual!$F23:O23),AVERAGE(PY_Actual!$F23:O23)),"")</f>
        <v/>
      </c>
      <c r="P23" s="45" t="str">
        <f>IFERROR(IF(INDEX(Metrics!$G$6:$G$23,MATCH(PY_Actual_Cumulative!$D23,Metrics!$D$6:$D$23,0))=Calc!$K$8,SUM(PY_Actual!$F23:P23),AVERAGE(PY_Actual!$F23:P23)),"")</f>
        <v/>
      </c>
      <c r="Q23" s="69" t="str">
        <f>IFERROR(IF(INDEX(Metrics!$G$6:$G$23,MATCH(PY_Actual_Cumulative!$D23,Metrics!$D$6:$D$23,0))=Calc!$K$8,SUM(PY_Actual!$F23:Q23),AVERAGE(PY_Actual!$F23:Q23)),"")</f>
        <v/>
      </c>
    </row>
    <row r="24" spans="1:17" x14ac:dyDescent="0.25">
      <c r="A24" s="3"/>
      <c r="B24" s="217">
        <v>301</v>
      </c>
      <c r="C24" s="218" t="s">
        <v>132</v>
      </c>
      <c r="D24" s="218" t="s">
        <v>133</v>
      </c>
      <c r="E24" s="219" t="s">
        <v>100</v>
      </c>
      <c r="F24" s="240"/>
      <c r="G24" s="240"/>
      <c r="H24" s="240"/>
      <c r="I24" s="240"/>
      <c r="J24" s="240"/>
      <c r="K24" s="240"/>
      <c r="L24" s="240"/>
      <c r="M24" s="240"/>
      <c r="N24" s="240"/>
      <c r="O24" s="240"/>
      <c r="P24" s="240"/>
      <c r="Q24" s="241"/>
    </row>
    <row r="25" spans="1:17" x14ac:dyDescent="0.25">
      <c r="A25" s="3"/>
      <c r="B25" s="217">
        <v>302</v>
      </c>
      <c r="C25" s="218" t="s">
        <v>132</v>
      </c>
      <c r="D25" s="218" t="s">
        <v>135</v>
      </c>
      <c r="E25" s="219" t="s">
        <v>103</v>
      </c>
      <c r="F25" s="240"/>
      <c r="G25" s="240"/>
      <c r="H25" s="240"/>
      <c r="I25" s="240"/>
      <c r="J25" s="240"/>
      <c r="K25" s="240"/>
      <c r="L25" s="240"/>
      <c r="M25" s="240"/>
      <c r="N25" s="240"/>
      <c r="O25" s="240"/>
      <c r="P25" s="240"/>
      <c r="Q25" s="241"/>
    </row>
    <row r="26" spans="1:17" x14ac:dyDescent="0.2">
      <c r="A26" s="3"/>
      <c r="B26" s="217">
        <v>303</v>
      </c>
      <c r="C26" s="218" t="s">
        <v>132</v>
      </c>
      <c r="D26" s="218" t="s">
        <v>137</v>
      </c>
      <c r="E26" s="219" t="s">
        <v>138</v>
      </c>
      <c r="F26" s="242"/>
      <c r="G26" s="240"/>
      <c r="H26" s="240"/>
      <c r="I26" s="240"/>
      <c r="J26" s="240"/>
      <c r="K26" s="240"/>
      <c r="L26" s="242"/>
      <c r="M26" s="240"/>
      <c r="N26" s="240"/>
      <c r="O26" s="240"/>
      <c r="P26" s="240"/>
      <c r="Q26" s="241"/>
    </row>
    <row r="27" spans="1:17" x14ac:dyDescent="0.25">
      <c r="A27" s="3"/>
      <c r="B27" s="217">
        <v>304</v>
      </c>
      <c r="C27" s="218" t="s">
        <v>132</v>
      </c>
      <c r="D27" s="218" t="s">
        <v>140</v>
      </c>
      <c r="E27" s="219" t="s">
        <v>100</v>
      </c>
      <c r="F27" s="240"/>
      <c r="G27" s="240"/>
      <c r="H27" s="240"/>
      <c r="I27" s="240"/>
      <c r="J27" s="240"/>
      <c r="K27" s="240"/>
      <c r="L27" s="240"/>
      <c r="M27" s="240"/>
      <c r="N27" s="240"/>
      <c r="O27" s="240"/>
      <c r="P27" s="240"/>
      <c r="Q27" s="241"/>
    </row>
    <row r="28" spans="1:17" x14ac:dyDescent="0.25">
      <c r="A28" s="3"/>
      <c r="B28" s="217">
        <v>305</v>
      </c>
      <c r="C28" s="218" t="s">
        <v>132</v>
      </c>
      <c r="D28" s="218" t="s">
        <v>142</v>
      </c>
      <c r="E28" s="219" t="s">
        <v>100</v>
      </c>
      <c r="F28" s="240"/>
      <c r="G28" s="240"/>
      <c r="H28" s="240"/>
      <c r="I28" s="240"/>
      <c r="J28" s="240"/>
      <c r="K28" s="240"/>
      <c r="L28" s="240"/>
      <c r="M28" s="240"/>
      <c r="N28" s="240"/>
      <c r="O28" s="240"/>
      <c r="P28" s="240"/>
      <c r="Q28" s="241"/>
    </row>
    <row r="29" spans="1:17" x14ac:dyDescent="0.2">
      <c r="A29" s="3"/>
      <c r="B29" s="217">
        <v>306</v>
      </c>
      <c r="C29" s="218" t="s">
        <v>132</v>
      </c>
      <c r="D29" s="221" t="s">
        <v>161</v>
      </c>
      <c r="E29" s="222" t="s">
        <v>161</v>
      </c>
      <c r="F29" s="242"/>
      <c r="G29" s="240"/>
      <c r="H29" s="240"/>
      <c r="I29" s="240"/>
      <c r="J29" s="240"/>
      <c r="K29" s="240"/>
      <c r="L29" s="242"/>
      <c r="M29" s="240"/>
      <c r="N29" s="240"/>
      <c r="O29" s="240"/>
      <c r="P29" s="240"/>
      <c r="Q29" s="241"/>
    </row>
    <row r="30" spans="1:17" x14ac:dyDescent="0.25">
      <c r="A30" s="3"/>
      <c r="B30" s="217">
        <v>307</v>
      </c>
      <c r="C30" s="218" t="s">
        <v>132</v>
      </c>
      <c r="D30" s="218" t="s">
        <v>161</v>
      </c>
      <c r="E30" s="219" t="s">
        <v>161</v>
      </c>
      <c r="F30" s="243"/>
      <c r="G30" s="243"/>
      <c r="H30" s="243"/>
      <c r="I30" s="243"/>
      <c r="J30" s="243"/>
      <c r="K30" s="243"/>
      <c r="L30" s="240"/>
      <c r="M30" s="240"/>
      <c r="N30" s="240"/>
      <c r="O30" s="240"/>
      <c r="P30" s="240"/>
      <c r="Q30" s="241"/>
    </row>
    <row r="31" spans="1:17" x14ac:dyDescent="0.25">
      <c r="A31" s="3"/>
      <c r="B31" s="217">
        <v>401</v>
      </c>
      <c r="C31" s="218" t="s">
        <v>144</v>
      </c>
      <c r="D31" s="218" t="s">
        <v>145</v>
      </c>
      <c r="E31" s="219" t="s">
        <v>138</v>
      </c>
      <c r="F31" s="240"/>
      <c r="G31" s="240"/>
      <c r="H31" s="240"/>
      <c r="I31" s="240"/>
      <c r="J31" s="240"/>
      <c r="K31" s="240"/>
      <c r="L31" s="240"/>
      <c r="M31" s="240"/>
      <c r="N31" s="240"/>
      <c r="O31" s="240"/>
      <c r="P31" s="240"/>
      <c r="Q31" s="241"/>
    </row>
    <row r="32" spans="1:17" x14ac:dyDescent="0.25">
      <c r="A32" s="3"/>
      <c r="B32" s="217">
        <v>402</v>
      </c>
      <c r="C32" s="218" t="s">
        <v>144</v>
      </c>
      <c r="D32" s="218" t="s">
        <v>147</v>
      </c>
      <c r="E32" s="219" t="s">
        <v>103</v>
      </c>
      <c r="F32" s="240"/>
      <c r="G32" s="240"/>
      <c r="H32" s="240"/>
      <c r="I32" s="240"/>
      <c r="J32" s="240"/>
      <c r="K32" s="240"/>
      <c r="L32" s="240"/>
      <c r="M32" s="240"/>
      <c r="N32" s="240"/>
      <c r="O32" s="240"/>
      <c r="P32" s="240"/>
      <c r="Q32" s="241"/>
    </row>
    <row r="33" spans="1:17" x14ac:dyDescent="0.25">
      <c r="A33" s="3"/>
      <c r="B33" s="217">
        <v>403</v>
      </c>
      <c r="C33" s="218" t="s">
        <v>144</v>
      </c>
      <c r="D33" s="218" t="s">
        <v>149</v>
      </c>
      <c r="E33" s="219" t="s">
        <v>112</v>
      </c>
      <c r="F33" s="240"/>
      <c r="G33" s="240"/>
      <c r="H33" s="240"/>
      <c r="I33" s="240"/>
      <c r="J33" s="240"/>
      <c r="K33" s="240"/>
      <c r="L33" s="240"/>
      <c r="M33" s="240"/>
      <c r="N33" s="240"/>
      <c r="O33" s="240"/>
      <c r="P33" s="240"/>
      <c r="Q33" s="241"/>
    </row>
    <row r="34" spans="1:17" x14ac:dyDescent="0.25">
      <c r="A34" s="3"/>
      <c r="B34" s="217">
        <v>404</v>
      </c>
      <c r="C34" s="218" t="s">
        <v>144</v>
      </c>
      <c r="D34" s="218" t="s">
        <v>151</v>
      </c>
      <c r="E34" s="219" t="s">
        <v>103</v>
      </c>
      <c r="F34" s="240"/>
      <c r="G34" s="240"/>
      <c r="H34" s="240"/>
      <c r="I34" s="240"/>
      <c r="J34" s="240"/>
      <c r="K34" s="240"/>
      <c r="L34" s="240"/>
      <c r="M34" s="240"/>
      <c r="N34" s="240"/>
      <c r="O34" s="240"/>
      <c r="P34" s="240"/>
      <c r="Q34" s="241"/>
    </row>
    <row r="35" spans="1:17" x14ac:dyDescent="0.25">
      <c r="A35" s="3"/>
      <c r="B35" s="217">
        <v>405</v>
      </c>
      <c r="C35" s="218" t="s">
        <v>144</v>
      </c>
      <c r="D35" s="218" t="s">
        <v>161</v>
      </c>
      <c r="E35" s="219" t="s">
        <v>161</v>
      </c>
      <c r="F35" s="240"/>
      <c r="G35" s="240"/>
      <c r="H35" s="240"/>
      <c r="I35" s="240"/>
      <c r="J35" s="240"/>
      <c r="K35" s="240"/>
      <c r="L35" s="240"/>
      <c r="M35" s="240"/>
      <c r="N35" s="240"/>
      <c r="O35" s="240"/>
      <c r="P35" s="240"/>
      <c r="Q35" s="241"/>
    </row>
    <row r="36" spans="1:17" x14ac:dyDescent="0.2">
      <c r="A36" s="3"/>
      <c r="B36" s="217">
        <v>406</v>
      </c>
      <c r="C36" s="218" t="s">
        <v>144</v>
      </c>
      <c r="D36" s="218" t="s">
        <v>161</v>
      </c>
      <c r="E36" s="219" t="s">
        <v>161</v>
      </c>
      <c r="F36" s="242"/>
      <c r="G36" s="240"/>
      <c r="H36" s="240"/>
      <c r="I36" s="240"/>
      <c r="J36" s="240"/>
      <c r="K36" s="240"/>
      <c r="L36" s="242"/>
      <c r="M36" s="240"/>
      <c r="N36" s="240"/>
      <c r="O36" s="240"/>
      <c r="P36" s="240"/>
      <c r="Q36" s="241"/>
    </row>
    <row r="37" spans="1:17" x14ac:dyDescent="0.25">
      <c r="A37" s="3"/>
      <c r="B37" s="217">
        <v>501</v>
      </c>
      <c r="C37" s="218" t="s">
        <v>153</v>
      </c>
      <c r="D37" s="218" t="s">
        <v>154</v>
      </c>
      <c r="E37" s="219" t="s">
        <v>103</v>
      </c>
      <c r="F37" s="240"/>
      <c r="G37" s="240"/>
      <c r="H37" s="240"/>
      <c r="I37" s="240"/>
      <c r="J37" s="240"/>
      <c r="K37" s="240"/>
      <c r="L37" s="240"/>
      <c r="M37" s="240"/>
      <c r="N37" s="240"/>
      <c r="O37" s="240"/>
      <c r="P37" s="240"/>
      <c r="Q37" s="241"/>
    </row>
    <row r="38" spans="1:17" x14ac:dyDescent="0.2">
      <c r="A38" s="3"/>
      <c r="B38" s="217">
        <v>502</v>
      </c>
      <c r="C38" s="218" t="s">
        <v>153</v>
      </c>
      <c r="D38" s="218" t="s">
        <v>156</v>
      </c>
      <c r="E38" s="219" t="s">
        <v>100</v>
      </c>
      <c r="F38" s="242"/>
      <c r="G38" s="240"/>
      <c r="H38" s="240"/>
      <c r="I38" s="240"/>
      <c r="J38" s="240"/>
      <c r="K38" s="240"/>
      <c r="L38" s="242"/>
      <c r="M38" s="240"/>
      <c r="N38" s="240"/>
      <c r="O38" s="240"/>
      <c r="P38" s="240"/>
      <c r="Q38" s="241"/>
    </row>
    <row r="39" spans="1:17" x14ac:dyDescent="0.25">
      <c r="A39" s="3"/>
      <c r="B39" s="217">
        <v>503</v>
      </c>
      <c r="C39" s="218" t="s">
        <v>153</v>
      </c>
      <c r="D39" s="218" t="s">
        <v>158</v>
      </c>
      <c r="E39" s="219" t="s">
        <v>103</v>
      </c>
      <c r="F39" s="243"/>
      <c r="G39" s="243"/>
      <c r="H39" s="243"/>
      <c r="I39" s="243"/>
      <c r="J39" s="243"/>
      <c r="K39" s="243"/>
      <c r="L39" s="243"/>
      <c r="M39" s="243"/>
      <c r="N39" s="243"/>
      <c r="O39" s="243"/>
      <c r="P39" s="243"/>
      <c r="Q39" s="244"/>
    </row>
    <row r="40" spans="1:17" x14ac:dyDescent="0.25">
      <c r="A40" s="3"/>
      <c r="B40" s="217">
        <v>504</v>
      </c>
      <c r="C40" s="218" t="s">
        <v>153</v>
      </c>
      <c r="D40" s="218" t="s">
        <v>161</v>
      </c>
      <c r="E40" s="219" t="s">
        <v>161</v>
      </c>
      <c r="F40" s="240"/>
      <c r="G40" s="240"/>
      <c r="H40" s="240"/>
      <c r="I40" s="240"/>
      <c r="J40" s="240"/>
      <c r="K40" s="240"/>
      <c r="L40" s="240"/>
      <c r="M40" s="240"/>
      <c r="N40" s="240"/>
      <c r="O40" s="240"/>
      <c r="P40" s="240"/>
      <c r="Q40" s="241"/>
    </row>
    <row r="41" spans="1:17" x14ac:dyDescent="0.25">
      <c r="A41" s="3"/>
      <c r="B41" s="217">
        <v>505</v>
      </c>
      <c r="C41" s="218" t="s">
        <v>153</v>
      </c>
      <c r="D41" s="218" t="s">
        <v>161</v>
      </c>
      <c r="E41" s="219" t="s">
        <v>161</v>
      </c>
      <c r="F41" s="240"/>
      <c r="G41" s="240"/>
      <c r="H41" s="240"/>
      <c r="I41" s="240"/>
      <c r="J41" s="240"/>
      <c r="K41" s="240"/>
      <c r="L41" s="240"/>
      <c r="M41" s="240"/>
      <c r="N41" s="240"/>
      <c r="O41" s="240"/>
      <c r="P41" s="240"/>
      <c r="Q41" s="241"/>
    </row>
    <row r="42" spans="1:17" x14ac:dyDescent="0.25">
      <c r="A42" s="3"/>
      <c r="B42" s="217"/>
      <c r="C42" s="218"/>
      <c r="D42" s="218"/>
      <c r="E42" s="219"/>
      <c r="F42" s="240"/>
      <c r="G42" s="240"/>
      <c r="H42" s="240"/>
      <c r="I42" s="240"/>
      <c r="J42" s="240"/>
      <c r="K42" s="240"/>
      <c r="L42" s="240"/>
      <c r="M42" s="240"/>
      <c r="N42" s="240"/>
      <c r="O42" s="240"/>
      <c r="P42" s="240"/>
      <c r="Q42" s="241"/>
    </row>
    <row r="43" spans="1:17" x14ac:dyDescent="0.25">
      <c r="A43" s="3"/>
      <c r="B43" s="217"/>
      <c r="C43" s="218"/>
      <c r="D43" s="218"/>
      <c r="E43" s="219"/>
      <c r="F43" s="240"/>
      <c r="G43" s="240"/>
      <c r="H43" s="240"/>
      <c r="I43" s="240"/>
      <c r="J43" s="240"/>
      <c r="K43" s="240"/>
      <c r="L43" s="240"/>
      <c r="M43" s="240"/>
      <c r="N43" s="240"/>
      <c r="O43" s="240"/>
      <c r="P43" s="240"/>
      <c r="Q43" s="241"/>
    </row>
    <row r="44" spans="1:17" x14ac:dyDescent="0.25">
      <c r="A44" s="3"/>
      <c r="B44" s="217"/>
      <c r="C44" s="218"/>
      <c r="D44" s="218"/>
      <c r="E44" s="219"/>
      <c r="F44" s="243"/>
      <c r="G44" s="243"/>
      <c r="H44" s="243"/>
      <c r="I44" s="243"/>
      <c r="J44" s="243"/>
      <c r="K44" s="243"/>
      <c r="L44" s="243"/>
      <c r="M44" s="243"/>
      <c r="N44" s="243"/>
      <c r="O44" s="243"/>
      <c r="P44" s="243"/>
      <c r="Q44" s="244"/>
    </row>
    <row r="45" spans="1:17" x14ac:dyDescent="0.25">
      <c r="A45" s="3"/>
      <c r="B45" s="217"/>
      <c r="C45" s="218"/>
      <c r="D45" s="218"/>
      <c r="E45" s="219"/>
      <c r="F45" s="243"/>
      <c r="G45" s="243"/>
      <c r="H45" s="243"/>
      <c r="I45" s="243"/>
      <c r="J45" s="243"/>
      <c r="K45" s="243"/>
      <c r="L45" s="243"/>
      <c r="M45" s="243"/>
      <c r="N45" s="243"/>
      <c r="O45" s="243"/>
      <c r="P45" s="243"/>
      <c r="Q45" s="244"/>
    </row>
    <row r="46" spans="1:17" x14ac:dyDescent="0.25">
      <c r="A46" s="3"/>
      <c r="B46" s="217"/>
      <c r="C46" s="218"/>
      <c r="D46" s="218"/>
      <c r="E46" s="219"/>
      <c r="F46" s="243"/>
      <c r="G46" s="243"/>
      <c r="H46" s="243"/>
      <c r="I46" s="243"/>
      <c r="J46" s="243"/>
      <c r="K46" s="243"/>
      <c r="L46" s="243"/>
      <c r="M46" s="243"/>
      <c r="N46" s="243"/>
      <c r="O46" s="243"/>
      <c r="P46" s="243"/>
      <c r="Q46" s="244"/>
    </row>
    <row r="47" spans="1:17" x14ac:dyDescent="0.25">
      <c r="A47" s="3"/>
      <c r="B47" s="217"/>
      <c r="C47" s="218"/>
      <c r="D47" s="218"/>
      <c r="E47" s="219"/>
      <c r="F47" s="243"/>
      <c r="G47" s="243"/>
      <c r="H47" s="243"/>
      <c r="I47" s="243"/>
      <c r="J47" s="243"/>
      <c r="K47" s="243"/>
      <c r="L47" s="243"/>
      <c r="M47" s="243"/>
      <c r="N47" s="243"/>
      <c r="O47" s="243"/>
      <c r="P47" s="243"/>
      <c r="Q47" s="244"/>
    </row>
    <row r="48" spans="1:17" x14ac:dyDescent="0.25">
      <c r="A48" s="3"/>
      <c r="B48" s="217"/>
      <c r="C48" s="218"/>
      <c r="D48" s="218"/>
      <c r="E48" s="219"/>
      <c r="F48" s="243"/>
      <c r="G48" s="243"/>
      <c r="H48" s="243"/>
      <c r="I48" s="243"/>
      <c r="J48" s="243"/>
      <c r="K48" s="243"/>
      <c r="L48" s="243"/>
      <c r="M48" s="243"/>
      <c r="N48" s="243"/>
      <c r="O48" s="243"/>
      <c r="P48" s="243"/>
      <c r="Q48" s="244"/>
    </row>
    <row r="49" spans="1:17" x14ac:dyDescent="0.25">
      <c r="A49" s="3"/>
      <c r="B49" s="217"/>
      <c r="C49" s="218"/>
      <c r="D49" s="218"/>
      <c r="E49" s="219"/>
      <c r="F49" s="243"/>
      <c r="G49" s="243"/>
      <c r="H49" s="243"/>
      <c r="I49" s="243"/>
      <c r="J49" s="243"/>
      <c r="K49" s="243"/>
      <c r="L49" s="243"/>
      <c r="M49" s="243"/>
      <c r="N49" s="243"/>
      <c r="O49" s="243"/>
      <c r="P49" s="243"/>
      <c r="Q49" s="244"/>
    </row>
    <row r="50" spans="1:17" x14ac:dyDescent="0.25">
      <c r="A50" s="3"/>
      <c r="B50" s="217"/>
      <c r="C50" s="218"/>
      <c r="D50" s="218"/>
      <c r="E50" s="219"/>
      <c r="F50" s="243"/>
      <c r="G50" s="243"/>
      <c r="H50" s="243"/>
      <c r="I50" s="243"/>
      <c r="J50" s="243"/>
      <c r="K50" s="243"/>
      <c r="L50" s="243"/>
      <c r="M50" s="243"/>
      <c r="N50" s="243"/>
      <c r="O50" s="243"/>
      <c r="P50" s="243"/>
      <c r="Q50" s="244"/>
    </row>
    <row r="51" spans="1:17" x14ac:dyDescent="0.25">
      <c r="A51" s="3"/>
      <c r="B51" s="217"/>
      <c r="C51" s="218"/>
      <c r="D51" s="218"/>
      <c r="E51" s="219"/>
      <c r="F51" s="243"/>
      <c r="G51" s="243"/>
      <c r="H51" s="243"/>
      <c r="I51" s="243"/>
      <c r="J51" s="243"/>
      <c r="K51" s="243"/>
      <c r="L51" s="243"/>
      <c r="M51" s="243"/>
      <c r="N51" s="243"/>
      <c r="O51" s="243"/>
      <c r="P51" s="243"/>
      <c r="Q51" s="244"/>
    </row>
    <row r="52" spans="1:17" x14ac:dyDescent="0.25">
      <c r="A52" s="3"/>
      <c r="B52" s="217"/>
      <c r="C52" s="218"/>
      <c r="D52" s="218"/>
      <c r="E52" s="219"/>
      <c r="F52" s="243"/>
      <c r="G52" s="243"/>
      <c r="H52" s="243"/>
      <c r="I52" s="243"/>
      <c r="J52" s="243"/>
      <c r="K52" s="243"/>
      <c r="L52" s="243"/>
      <c r="M52" s="243"/>
      <c r="N52" s="243"/>
      <c r="O52" s="243"/>
      <c r="P52" s="243"/>
      <c r="Q52" s="244"/>
    </row>
    <row r="53" spans="1:17" x14ac:dyDescent="0.25">
      <c r="A53" s="3"/>
      <c r="B53" s="217"/>
      <c r="C53" s="218"/>
      <c r="D53" s="218"/>
      <c r="E53" s="219"/>
      <c r="F53" s="243"/>
      <c r="G53" s="243"/>
      <c r="H53" s="243"/>
      <c r="I53" s="243"/>
      <c r="J53" s="243"/>
      <c r="K53" s="243"/>
      <c r="L53" s="243"/>
      <c r="M53" s="243"/>
      <c r="N53" s="243"/>
      <c r="O53" s="243"/>
      <c r="P53" s="243"/>
      <c r="Q53" s="244"/>
    </row>
    <row r="54" spans="1:17" x14ac:dyDescent="0.25">
      <c r="A54" s="3"/>
      <c r="B54" s="217"/>
      <c r="C54" s="218"/>
      <c r="D54" s="218"/>
      <c r="E54" s="219"/>
      <c r="F54" s="243"/>
      <c r="G54" s="243"/>
      <c r="H54" s="243"/>
      <c r="I54" s="243"/>
      <c r="J54" s="243"/>
      <c r="K54" s="243"/>
      <c r="L54" s="243"/>
      <c r="M54" s="243"/>
      <c r="N54" s="243"/>
      <c r="O54" s="243"/>
      <c r="P54" s="243"/>
      <c r="Q54" s="244"/>
    </row>
    <row r="55" spans="1:17" x14ac:dyDescent="0.25">
      <c r="A55" s="3"/>
      <c r="B55" s="217"/>
      <c r="C55" s="218"/>
      <c r="D55" s="218"/>
      <c r="E55" s="219"/>
      <c r="F55" s="243"/>
      <c r="G55" s="243"/>
      <c r="H55" s="243"/>
      <c r="I55" s="243"/>
      <c r="J55" s="243"/>
      <c r="K55" s="243"/>
      <c r="L55" s="243"/>
      <c r="M55" s="243"/>
      <c r="N55" s="243"/>
      <c r="O55" s="243"/>
      <c r="P55" s="243"/>
      <c r="Q55" s="244"/>
    </row>
    <row r="56" spans="1:17" x14ac:dyDescent="0.25">
      <c r="B56" s="217"/>
      <c r="C56" s="218"/>
      <c r="D56" s="218"/>
      <c r="E56" s="219"/>
      <c r="F56" s="243"/>
      <c r="G56" s="243"/>
      <c r="H56" s="243"/>
      <c r="I56" s="243"/>
      <c r="J56" s="243"/>
      <c r="K56" s="243"/>
      <c r="L56" s="243"/>
      <c r="M56" s="243"/>
      <c r="N56" s="243"/>
      <c r="O56" s="243"/>
      <c r="P56" s="243"/>
      <c r="Q56" s="244"/>
    </row>
    <row r="57" spans="1:17" x14ac:dyDescent="0.25">
      <c r="B57" s="217"/>
      <c r="C57" s="218"/>
      <c r="D57" s="218"/>
      <c r="E57" s="219"/>
      <c r="F57" s="243"/>
      <c r="G57" s="243"/>
      <c r="H57" s="243"/>
      <c r="I57" s="243"/>
      <c r="J57" s="243"/>
      <c r="K57" s="243"/>
      <c r="L57" s="243"/>
      <c r="M57" s="243"/>
      <c r="N57" s="243"/>
      <c r="O57" s="243"/>
      <c r="P57" s="243"/>
      <c r="Q57" s="244"/>
    </row>
    <row r="58" spans="1:17" x14ac:dyDescent="0.25">
      <c r="B58" s="217"/>
      <c r="C58" s="218"/>
      <c r="D58" s="218"/>
      <c r="E58" s="219"/>
      <c r="F58" s="243"/>
      <c r="G58" s="243"/>
      <c r="H58" s="243"/>
      <c r="I58" s="243"/>
      <c r="J58" s="243"/>
      <c r="K58" s="243"/>
      <c r="L58" s="243"/>
      <c r="M58" s="243"/>
      <c r="N58" s="243"/>
      <c r="O58" s="243"/>
      <c r="P58" s="243"/>
      <c r="Q58" s="244"/>
    </row>
    <row r="59" spans="1:17" x14ac:dyDescent="0.25">
      <c r="B59" s="217"/>
      <c r="C59" s="218"/>
      <c r="D59" s="218"/>
      <c r="E59" s="219"/>
      <c r="F59" s="243"/>
      <c r="G59" s="243"/>
      <c r="H59" s="243"/>
      <c r="I59" s="243"/>
      <c r="J59" s="243"/>
      <c r="K59" s="243"/>
      <c r="L59" s="243"/>
      <c r="M59" s="243"/>
      <c r="N59" s="243"/>
      <c r="O59" s="243"/>
      <c r="P59" s="243"/>
      <c r="Q59" s="244"/>
    </row>
    <row r="60" spans="1:17" x14ac:dyDescent="0.25">
      <c r="B60" s="217"/>
      <c r="C60" s="218"/>
      <c r="D60" s="218"/>
      <c r="E60" s="219"/>
      <c r="F60" s="243"/>
      <c r="G60" s="243"/>
      <c r="H60" s="243"/>
      <c r="I60" s="243"/>
      <c r="J60" s="243"/>
      <c r="K60" s="243"/>
      <c r="L60" s="243"/>
      <c r="M60" s="243"/>
      <c r="N60" s="243"/>
      <c r="O60" s="243"/>
      <c r="P60" s="243"/>
      <c r="Q60" s="244"/>
    </row>
    <row r="61" spans="1:17" x14ac:dyDescent="0.25">
      <c r="B61" s="217"/>
      <c r="C61" s="218"/>
      <c r="D61" s="218"/>
      <c r="E61" s="219"/>
      <c r="F61" s="243"/>
      <c r="G61" s="243"/>
      <c r="H61" s="243"/>
      <c r="I61" s="243"/>
      <c r="J61" s="243"/>
      <c r="K61" s="243"/>
      <c r="L61" s="243"/>
      <c r="M61" s="243"/>
      <c r="N61" s="243"/>
      <c r="O61" s="243"/>
      <c r="P61" s="243"/>
      <c r="Q61" s="244"/>
    </row>
    <row r="62" spans="1:17" x14ac:dyDescent="0.25">
      <c r="B62" s="217"/>
      <c r="C62" s="218"/>
      <c r="D62" s="218"/>
      <c r="E62" s="219"/>
      <c r="F62" s="243"/>
      <c r="G62" s="243"/>
      <c r="H62" s="243"/>
      <c r="I62" s="243"/>
      <c r="J62" s="243"/>
      <c r="K62" s="243"/>
      <c r="L62" s="243"/>
      <c r="M62" s="243"/>
      <c r="N62" s="243"/>
      <c r="O62" s="243"/>
      <c r="P62" s="243"/>
      <c r="Q62" s="244"/>
    </row>
    <row r="63" spans="1:17" x14ac:dyDescent="0.25">
      <c r="B63" s="217"/>
      <c r="C63" s="218"/>
      <c r="D63" s="218"/>
      <c r="E63" s="219"/>
      <c r="F63" s="243"/>
      <c r="G63" s="243"/>
      <c r="H63" s="243"/>
      <c r="I63" s="243"/>
      <c r="J63" s="243"/>
      <c r="K63" s="243"/>
      <c r="L63" s="243"/>
      <c r="M63" s="243"/>
      <c r="N63" s="243"/>
      <c r="O63" s="243"/>
      <c r="P63" s="243"/>
      <c r="Q63" s="244"/>
    </row>
    <row r="64" spans="1:17" x14ac:dyDescent="0.25">
      <c r="B64" s="217"/>
      <c r="C64" s="218"/>
      <c r="D64" s="218"/>
      <c r="E64" s="219"/>
      <c r="F64" s="243"/>
      <c r="G64" s="243"/>
      <c r="H64" s="243"/>
      <c r="I64" s="243"/>
      <c r="J64" s="243"/>
      <c r="K64" s="243"/>
      <c r="L64" s="243"/>
      <c r="M64" s="243"/>
      <c r="N64" s="243"/>
      <c r="O64" s="243"/>
      <c r="P64" s="243"/>
      <c r="Q64" s="244"/>
    </row>
    <row r="65" spans="2:17" x14ac:dyDescent="0.25">
      <c r="B65" s="217"/>
      <c r="C65" s="218"/>
      <c r="D65" s="218"/>
      <c r="E65" s="219"/>
      <c r="F65" s="243"/>
      <c r="G65" s="243"/>
      <c r="H65" s="243"/>
      <c r="I65" s="243"/>
      <c r="J65" s="243"/>
      <c r="K65" s="243"/>
      <c r="L65" s="243"/>
      <c r="M65" s="243"/>
      <c r="N65" s="243"/>
      <c r="O65" s="243"/>
      <c r="P65" s="243"/>
      <c r="Q65" s="244"/>
    </row>
    <row r="66" spans="2:17" x14ac:dyDescent="0.25">
      <c r="B66" s="217"/>
      <c r="C66" s="218"/>
      <c r="D66" s="218"/>
      <c r="E66" s="219"/>
      <c r="F66" s="243"/>
      <c r="G66" s="243"/>
      <c r="H66" s="243"/>
      <c r="I66" s="243"/>
      <c r="J66" s="243"/>
      <c r="K66" s="243"/>
      <c r="L66" s="243"/>
      <c r="M66" s="243"/>
      <c r="N66" s="243"/>
      <c r="O66" s="243"/>
      <c r="P66" s="243"/>
      <c r="Q66" s="244"/>
    </row>
    <row r="67" spans="2:17" x14ac:dyDescent="0.25">
      <c r="B67" s="217"/>
      <c r="C67" s="218"/>
      <c r="D67" s="218"/>
      <c r="E67" s="219"/>
      <c r="F67" s="243"/>
      <c r="G67" s="243"/>
      <c r="H67" s="243"/>
      <c r="I67" s="243"/>
      <c r="J67" s="243"/>
      <c r="K67" s="243"/>
      <c r="L67" s="243"/>
      <c r="M67" s="243"/>
      <c r="N67" s="243"/>
      <c r="O67" s="243"/>
      <c r="P67" s="243"/>
      <c r="Q67" s="244"/>
    </row>
    <row r="68" spans="2:17" x14ac:dyDescent="0.25">
      <c r="B68" s="217"/>
      <c r="C68" s="218"/>
      <c r="D68" s="218"/>
      <c r="E68" s="219"/>
      <c r="F68" s="243"/>
      <c r="G68" s="243"/>
      <c r="H68" s="243"/>
      <c r="I68" s="243"/>
      <c r="J68" s="243"/>
      <c r="K68" s="243"/>
      <c r="L68" s="243"/>
      <c r="M68" s="243"/>
      <c r="N68" s="243"/>
      <c r="O68" s="243"/>
      <c r="P68" s="243"/>
      <c r="Q68" s="244"/>
    </row>
    <row r="69" spans="2:17" x14ac:dyDescent="0.25">
      <c r="B69" s="217"/>
      <c r="C69" s="218"/>
      <c r="D69" s="218"/>
      <c r="E69" s="219"/>
      <c r="F69" s="243"/>
      <c r="G69" s="243"/>
      <c r="H69" s="243"/>
      <c r="I69" s="243"/>
      <c r="J69" s="243"/>
      <c r="K69" s="243"/>
      <c r="L69" s="243"/>
      <c r="M69" s="243"/>
      <c r="N69" s="243"/>
      <c r="O69" s="243"/>
      <c r="P69" s="243"/>
      <c r="Q69" s="244"/>
    </row>
    <row r="70" spans="2:17" x14ac:dyDescent="0.25">
      <c r="B70" s="224"/>
      <c r="C70" s="225"/>
      <c r="D70" s="225"/>
      <c r="E70" s="226"/>
      <c r="F70" s="245"/>
      <c r="G70" s="245"/>
      <c r="H70" s="245"/>
      <c r="I70" s="245"/>
      <c r="J70" s="245"/>
      <c r="K70" s="245"/>
      <c r="L70" s="245"/>
      <c r="M70" s="245"/>
      <c r="N70" s="245"/>
      <c r="O70" s="245"/>
      <c r="P70" s="245"/>
      <c r="Q70" s="246"/>
    </row>
  </sheetData>
  <sheetProtection algorithmName="SHA-512" hashValue="VOFOE/xPOHPHVLkU1uobD1mfRjvSq+XwPYAs9m6UaDnwLEnE8u6SdGs7uJIr9Hvus/6DBTFw68VcxAfN5lXGDQ==" saltValue="lwdoB1JQWMmKt3ZIzQQmMQ==" spinCount="100000" sheet="1" objects="1" scenarios="1"/>
  <printOptions horizontalCentered="1" gridLines="1"/>
  <pageMargins left="0.31496062992125984" right="0.31496062992125984" top="0.31496062992125984" bottom="0.31496062992125984" header="0.31496062992125984" footer="0.31496062992125984"/>
  <pageSetup scale="76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>
    <tabColor rgb="FF7030A0"/>
    <pageSetUpPr autoPageBreaks="0" fitToPage="1"/>
  </sheetPr>
  <dimension ref="A1:T72"/>
  <sheetViews>
    <sheetView showGridLines="0" showRowColHeaders="0" zoomScaleNormal="100" zoomScaleSheetLayoutView="70" workbookViewId="0">
      <pane ySplit="7" topLeftCell="A8" activePane="bottomLeft" state="frozen"/>
      <selection activeCell="A6" sqref="A6"/>
      <selection pane="bottomLeft" activeCell="A8" sqref="A8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6" width="1.28515625" style="3" customWidth="1"/>
    <col min="7" max="10" width="10.5703125" style="3" customWidth="1"/>
    <col min="11" max="11" width="10.28515625" style="3" customWidth="1"/>
    <col min="12" max="12" width="1.28515625" style="3" customWidth="1"/>
    <col min="13" max="16" width="10.5703125" style="3" customWidth="1"/>
    <col min="17" max="17" width="10.28515625" style="3" customWidth="1"/>
    <col min="18" max="18" width="3.7109375" style="12" customWidth="1"/>
    <col min="19" max="19" width="12.85546875" style="13" customWidth="1"/>
    <col min="20" max="20" width="8.85546875" style="14" customWidth="1"/>
    <col min="21" max="21" width="8.85546875" style="3" customWidth="1"/>
    <col min="22" max="16384" width="9.140625" style="3"/>
  </cols>
  <sheetData>
    <row r="1" spans="1:20" ht="6.75" customHeight="1" x14ac:dyDescent="0.25">
      <c r="A1" s="3"/>
      <c r="R1" s="3"/>
      <c r="S1" s="3"/>
      <c r="T1" s="3"/>
    </row>
    <row r="2" spans="1:20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20" s="108" customFormat="1" ht="24" customHeight="1" x14ac:dyDescent="0.25">
      <c r="B3" s="79"/>
      <c r="C3" s="88" t="s">
        <v>85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S3" s="109"/>
    </row>
    <row r="4" spans="1:20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10"/>
    </row>
    <row r="5" spans="1:20" s="5" customFormat="1" ht="18" customHeight="1" x14ac:dyDescent="0.25">
      <c r="B5" s="98" t="s">
        <v>8</v>
      </c>
      <c r="C5" s="58" t="s">
        <v>76</v>
      </c>
      <c r="D5" s="22"/>
      <c r="E5" s="8"/>
      <c r="F5" s="8"/>
      <c r="G5" s="59" t="s">
        <v>2</v>
      </c>
      <c r="H5" s="60"/>
      <c r="I5" s="60"/>
      <c r="J5" s="60"/>
      <c r="K5" s="61"/>
      <c r="L5" s="8"/>
      <c r="M5" s="59" t="s">
        <v>3</v>
      </c>
      <c r="N5" s="60"/>
      <c r="O5" s="60"/>
      <c r="P5" s="60"/>
      <c r="Q5" s="61"/>
      <c r="R5" s="10"/>
    </row>
    <row r="6" spans="1:20" s="9" customFormat="1" ht="3.95" customHeight="1" x14ac:dyDescent="0.25">
      <c r="A6" s="11"/>
      <c r="B6" s="19"/>
      <c r="C6" s="20"/>
      <c r="D6" s="20"/>
      <c r="E6" s="20"/>
      <c r="F6" s="20"/>
      <c r="G6" s="19"/>
      <c r="H6" s="20"/>
      <c r="I6" s="20"/>
      <c r="J6" s="20"/>
      <c r="K6" s="19"/>
      <c r="L6" s="20"/>
      <c r="M6" s="20"/>
      <c r="N6" s="20"/>
      <c r="O6" s="19"/>
      <c r="P6" s="20"/>
      <c r="Q6" s="20"/>
      <c r="R6" s="15"/>
      <c r="T6" s="16"/>
    </row>
    <row r="7" spans="1:20" s="6" customFormat="1" ht="27.95" customHeight="1" x14ac:dyDescent="0.25">
      <c r="A7" s="3"/>
      <c r="B7" s="51" t="s">
        <v>0</v>
      </c>
      <c r="C7" s="52" t="s">
        <v>10</v>
      </c>
      <c r="D7" s="52" t="s">
        <v>7</v>
      </c>
      <c r="E7" s="53" t="s">
        <v>1</v>
      </c>
      <c r="F7" s="54"/>
      <c r="G7" s="51" t="s">
        <v>6</v>
      </c>
      <c r="H7" s="55" t="s">
        <v>4</v>
      </c>
      <c r="I7" s="55" t="s">
        <v>5</v>
      </c>
      <c r="J7" s="55" t="s">
        <v>87</v>
      </c>
      <c r="K7" s="56" t="s">
        <v>88</v>
      </c>
      <c r="L7" s="54"/>
      <c r="M7" s="51" t="s">
        <v>6</v>
      </c>
      <c r="N7" s="55" t="s">
        <v>4</v>
      </c>
      <c r="O7" s="55" t="s">
        <v>5</v>
      </c>
      <c r="P7" s="55" t="s">
        <v>87</v>
      </c>
      <c r="Q7" s="56" t="s">
        <v>88</v>
      </c>
      <c r="R7" s="17"/>
    </row>
    <row r="8" spans="1:20" x14ac:dyDescent="0.25">
      <c r="A8" s="3"/>
      <c r="B8" s="135">
        <f>IFERROR(IF(LEN(INDEX(Metrics!$B$6:$E$23,ROW($A8)-ROW($A$7),MATCH(B$7,Metrics!$B$5:$E$5,0)))=0,"",INDEX(Metrics!$B$6:$E$23,ROW($A8)-ROW($A$7),MATCH(B$7,Metrics!$B$5:$E$5,0))),"")</f>
        <v>101</v>
      </c>
      <c r="C8" s="162" t="str">
        <f>IFERROR(IF(LEN(INDEX(Metrics!$B$6:$E$23,ROW($A8)-ROW($A$7),MATCH(C$7,Metrics!$B$5:$E$5,0)))=0,"",INDEX(Metrics!$B$6:$E$23,ROW($A8)-ROW($A$7),MATCH(C$7,Metrics!$B$5:$E$5,0))),"")</f>
        <v>Customer Interaction</v>
      </c>
      <c r="D8" s="162" t="str">
        <f>IFERROR(IF(LEN(INDEX(Metrics!$B$6:$E$23,ROW($A8)-ROW($A$7),MATCH(D$7,Metrics!$B$5:$E$5,0)))=0,"",INDEX(Metrics!$B$6:$E$23,ROW($A8)-ROW($A$7),MATCH(D$7,Metrics!$B$5:$E$5,0))),"")</f>
        <v xml:space="preserve">Number of E-mail Marketing </v>
      </c>
      <c r="E8" s="141" t="str">
        <f>IFERROR(IF(LEN(INDEX(Metrics!$B$6:$E$23,ROW($A8)-ROW($A$7),MATCH(E$7,Metrics!$B$5:$E$5,0)))=0,"",INDEX(Metrics!$B$6:$E$23,ROW($A8)-ROW($A$7),MATCH(E$7,Metrics!$B$5:$E$5,0))),"")</f>
        <v>#</v>
      </c>
      <c r="F8" s="46"/>
      <c r="G8" s="204">
        <f>IFERROR(IF(D8="","",IF(LEN(INDEX(PY_Actual!$F$6:$Q$23,MATCH(Monthly_Analysis!$D8,PY_Actual!$D$6:$D$23,0),MATCH(Calc!$L$11,PY_Actual!$F$5:$Q$5,0)))=0,"",INDEX(PY_Actual!$F$6:$Q$23,MATCH(Monthly_Analysis!$D8,PY_Actual!$D$6:$D$23,0),MATCH(Calc!$L$11,PY_Actual!$F$5:$Q$5,0)))),"")</f>
        <v>35610</v>
      </c>
      <c r="H8" s="205">
        <f>IFERROR(IF(D8="","",IF(LEN(INDEX(CY_Target!$F$6:$Q$23,MATCH(Monthly_Analysis!$D8,CY_Target!$D$6:$D$23,0),MATCH(Calc!$L$10,CY_Target!$F$5:$Q$5,0)))=0,"",INDEX(CY_Target!$F$6:$Q$23,MATCH(Monthly_Analysis!$D8,CY_Target!$D$6:$D$23,0),MATCH(Calc!$L$10,CY_Target!$F$5:$Q$5,0)))),"")</f>
        <v>35000</v>
      </c>
      <c r="I8" s="205">
        <f>IFERROR(IF(D8="","",IF(LEN(INDEX(CY_Actual!$F$6:$Q$23,MATCH(Monthly_Analysis!$D8,CY_Actual!$D$6:$D$23,0),MATCH(Calc!$L$10,CY_Actual!$F$5:$Q$5,0)))=0,"",INDEX(CY_Actual!$F$6:$Q$23,MATCH(Monthly_Analysis!$D8,CY_Actual!$D$6:$D$23,0),MATCH(Calc!$L$10,CY_Actual!$F$5:$Q$5,0)))),"")</f>
        <v>26650</v>
      </c>
      <c r="J8" s="137">
        <f>IFERROR(IF(OR(LEN($D8)=0,LEN(G8)=0,LEN(I8)=0),"",IF(INDEX(Metrics!$F$6:$F$23,MATCH(Monthly_Analysis!$B8,Metrics!$B$6:$B$23,0))=Calc!$L$7,G8/I8*100,I8/G8*100)),100)</f>
        <v>74.838528503229426</v>
      </c>
      <c r="K8" s="138">
        <f>IFERROR(IF(OR(LEN($D8)=0,LEN(H8)=0,LEN(I8)=0),"",IF(INDEX(Metrics!$F$6:$F$23,MATCH(Monthly_Analysis!$B8,Metrics!$B$6:$B$23,0))=Calc!$L$7,H8/I8*100,I8/H8*100)),100)</f>
        <v>76.142857142857139</v>
      </c>
      <c r="L8" s="57"/>
      <c r="M8" s="204">
        <f>IFERROR(IF(B8="","",INDEX(PY_Actual_Cumulative!$F$6:$Q$23,MATCH(Monthly_Analysis!$B8,PY_Actual_Cumulative!$B$6:$B$23,0),MATCH(Calc!$L$11,PY_Actual_Cumulative!$F$5:$Q$5,0))),"")</f>
        <v>135278</v>
      </c>
      <c r="N8" s="205">
        <f>IFERROR(IF(B8="","",INDEX(CY_Target_Cumulative!$F$6:$Q$23,MATCH(Monthly_Analysis!$B8,CY_Target_Cumulative!$B$6:$B$23,0),MATCH(Calc!$L$10,CY_Target_Cumulative!$F$5:$Q$5,0))),"")</f>
        <v>140000</v>
      </c>
      <c r="O8" s="205">
        <f>IFERROR(IF(B8="","",INDEX(CY_Actual_Cumulative!$F$6:$Q$23,MATCH(Monthly_Analysis!$B8,CY_Actual_Cumulative!$B$6:$B$23,0),MATCH(Calc!$L$10,CY_Actual_Cumulative!$F$5:$Q$5,0))),"")</f>
        <v>118250</v>
      </c>
      <c r="P8" s="137">
        <f>IFERROR(IF(OR(LEN($D8)=0,LEN(M8)=0,LEN(O8)=0),"",IF(INDEX(Metrics!$F$6:$F$23,MATCH(Monthly_Analysis!$B8,Metrics!$B$6:$B$23,0))=Calc!$L$7,M8/O8*100,O8/M8*100)),100)</f>
        <v>87.412587412587413</v>
      </c>
      <c r="Q8" s="138">
        <f>IFERROR(IF(OR(LEN($D8)=0,LEN(N8)=0,LEN(O8)=0),"",IF(INDEX(Metrics!$F$6:$F$23,MATCH(Monthly_Analysis!$B8,Metrics!$B$6:$B$23,0))=Calc!$L$7,N8/O8*100,O8/N8*100)),100)</f>
        <v>84.464285714285708</v>
      </c>
      <c r="S8" s="3"/>
    </row>
    <row r="9" spans="1:20" x14ac:dyDescent="0.25">
      <c r="A9" s="3"/>
      <c r="B9" s="136">
        <f>IFERROR(IF(LEN(INDEX(Metrics!$B$6:$E$23,ROW($A9)-ROW($A$7),MATCH(B$7,Metrics!$B$5:$E$5,0)))=0,"",INDEX(Metrics!$B$6:$E$23,ROW($A9)-ROW($A$7),MATCH(B$7,Metrics!$B$5:$E$5,0))),"")</f>
        <v>102</v>
      </c>
      <c r="C9" s="163" t="str">
        <f>IFERROR(IF(LEN(INDEX(Metrics!$B$6:$E$23,ROW($A9)-ROW($A$7),MATCH(C$7,Metrics!$B$5:$E$5,0)))=0,"",INDEX(Metrics!$B$6:$E$23,ROW($A9)-ROW($A$7),MATCH(C$7,Metrics!$B$5:$E$5,0))),"")</f>
        <v>Customer Interaction</v>
      </c>
      <c r="D9" s="163" t="str">
        <f>IFERROR(IF(LEN(INDEX(Metrics!$B$6:$E$23,ROW($A9)-ROW($A$7),MATCH(D$7,Metrics!$B$5:$E$5,0)))=0,"",INDEX(Metrics!$B$6:$E$23,ROW($A9)-ROW($A$7),MATCH(D$7,Metrics!$B$5:$E$5,0))),"")</f>
        <v>Email click-through Rate</v>
      </c>
      <c r="E9" s="142" t="str">
        <f>IFERROR(IF(LEN(INDEX(Metrics!$B$6:$E$23,ROW($A9)-ROW($A$7),MATCH(E$7,Metrics!$B$5:$E$5,0)))=0,"",INDEX(Metrics!$B$6:$E$23,ROW($A9)-ROW($A$7),MATCH(E$7,Metrics!$B$5:$E$5,0))),"")</f>
        <v>%</v>
      </c>
      <c r="F9" s="46"/>
      <c r="G9" s="208">
        <f>IFERROR(IF(D9="","",IF(LEN(INDEX(PY_Actual!$F$6:$Q$23,MATCH(Monthly_Analysis!$D9,PY_Actual!$D$6:$D$23,0),MATCH(Calc!$L$11,PY_Actual!$F$5:$Q$5,0)))=0,"",INDEX(PY_Actual!$F$6:$Q$23,MATCH(Monthly_Analysis!$D9,PY_Actual!$D$6:$D$23,0),MATCH(Calc!$L$11,PY_Actual!$F$5:$Q$5,0)))),"")</f>
        <v>0.66</v>
      </c>
      <c r="H9" s="209">
        <f>IFERROR(IF(D9="","",IF(LEN(INDEX(CY_Target!$F$6:$Q$23,MATCH(Monthly_Analysis!$D9,CY_Target!$D$6:$D$23,0),MATCH(Calc!$L$10,CY_Target!$F$5:$Q$5,0)))=0,"",INDEX(CY_Target!$F$6:$Q$23,MATCH(Monthly_Analysis!$D9,CY_Target!$D$6:$D$23,0),MATCH(Calc!$L$10,CY_Target!$F$5:$Q$5,0)))),"")</f>
        <v>0.75</v>
      </c>
      <c r="I9" s="209">
        <f>IFERROR(IF(D9="","",IF(LEN(INDEX(CY_Actual!$F$6:$Q$23,MATCH(Monthly_Analysis!$D9,CY_Actual!$D$6:$D$23,0),MATCH(Calc!$L$10,CY_Actual!$F$5:$Q$5,0)))=0,"",INDEX(CY_Actual!$F$6:$Q$23,MATCH(Monthly_Analysis!$D9,CY_Actual!$D$6:$D$23,0),MATCH(Calc!$L$10,CY_Actual!$F$5:$Q$5,0)))),"")</f>
        <v>0.745</v>
      </c>
      <c r="J9" s="139">
        <f>IFERROR(IF(OR(LEN($D9)=0,LEN(G9)=0,LEN(I9)=0),"",IF(INDEX(Metrics!$F$6:$F$23,MATCH(Monthly_Analysis!$B9,Metrics!$B$6:$B$23,0))=Calc!$L$7,G9/I9*100,I9/G9*100)),100)</f>
        <v>112.87878787878786</v>
      </c>
      <c r="K9" s="140">
        <f>IFERROR(IF(OR(LEN($D9)=0,LEN(H9)=0,LEN(I9)=0),"",IF(INDEX(Metrics!$F$6:$F$23,MATCH(Monthly_Analysis!$B9,Metrics!$B$6:$B$23,0))=Calc!$L$7,H9/I9*100,I9/H9*100)),100)</f>
        <v>99.333333333333329</v>
      </c>
      <c r="L9" s="57"/>
      <c r="M9" s="208">
        <f>IFERROR(IF(B9="","",INDEX(PY_Actual_Cumulative!$F$6:$Q$23,MATCH(Monthly_Analysis!$B9,PY_Actual_Cumulative!$B$6:$B$23,0),MATCH(Calc!$L$11,PY_Actual_Cumulative!$F$5:$Q$5,0))),"")</f>
        <v>0.69750000000000001</v>
      </c>
      <c r="N9" s="209">
        <f>IFERROR(IF(B9="","",INDEX(CY_Target_Cumulative!$F$6:$Q$23,MATCH(Monthly_Analysis!$B9,CY_Target_Cumulative!$B$6:$B$23,0),MATCH(Calc!$L$10,CY_Target_Cumulative!$F$5:$Q$5,0))),"")</f>
        <v>0.75</v>
      </c>
      <c r="O9" s="209">
        <f>IFERROR(IF(B9="","",INDEX(CY_Actual_Cumulative!$F$6:$Q$23,MATCH(Monthly_Analysis!$B9,CY_Actual_Cumulative!$B$6:$B$23,0),MATCH(Calc!$L$10,CY_Actual_Cumulative!$F$5:$Q$5,0))),"")</f>
        <v>0.69950000000000001</v>
      </c>
      <c r="P9" s="139">
        <f>IFERROR(IF(OR(LEN($D9)=0,LEN(M9)=0,LEN(O9)=0),"",IF(INDEX(Metrics!$F$6:$F$23,MATCH(Monthly_Analysis!$B9,Metrics!$B$6:$B$23,0))=Calc!$L$7,M9/O9*100,O9/M9*100)),100)</f>
        <v>100.28673835125448</v>
      </c>
      <c r="Q9" s="140">
        <f>IFERROR(IF(OR(LEN($D9)=0,LEN(N9)=0,LEN(O9)=0),"",IF(INDEX(Metrics!$F$6:$F$23,MATCH(Monthly_Analysis!$B9,Metrics!$B$6:$B$23,0))=Calc!$L$7,N9/O9*100,O9/N9*100)),100)</f>
        <v>93.266666666666666</v>
      </c>
      <c r="S9" s="3"/>
    </row>
    <row r="10" spans="1:20" x14ac:dyDescent="0.25">
      <c r="A10" s="3"/>
      <c r="B10" s="136">
        <f>IFERROR(IF(LEN(INDEX(Metrics!$B$6:$E$23,ROW($A10)-ROW($A$7),MATCH(B$7,Metrics!$B$5:$E$5,0)))=0,"",INDEX(Metrics!$B$6:$E$23,ROW($A10)-ROW($A$7),MATCH(B$7,Metrics!$B$5:$E$5,0))),"")</f>
        <v>103</v>
      </c>
      <c r="C10" s="163" t="str">
        <f>IFERROR(IF(LEN(INDEX(Metrics!$B$6:$E$23,ROW($A10)-ROW($A$7),MATCH(C$7,Metrics!$B$5:$E$5,0)))=0,"",INDEX(Metrics!$B$6:$E$23,ROW($A10)-ROW($A$7),MATCH(C$7,Metrics!$B$5:$E$5,0))),"")</f>
        <v>Customer Interaction</v>
      </c>
      <c r="D10" s="163" t="str">
        <f>IFERROR(IF(LEN(INDEX(Metrics!$B$6:$E$23,ROW($A10)-ROW($A$7),MATCH(D$7,Metrics!$B$5:$E$5,0)))=0,"",INDEX(Metrics!$B$6:$E$23,ROW($A10)-ROW($A$7),MATCH(D$7,Metrics!$B$5:$E$5,0))),"")</f>
        <v>Website Conversion Rate</v>
      </c>
      <c r="E10" s="142" t="str">
        <f>IFERROR(IF(LEN(INDEX(Metrics!$B$6:$E$23,ROW($A10)-ROW($A$7),MATCH(E$7,Metrics!$B$5:$E$5,0)))=0,"",INDEX(Metrics!$B$6:$E$23,ROW($A10)-ROW($A$7),MATCH(E$7,Metrics!$B$5:$E$5,0))),"")</f>
        <v>%</v>
      </c>
      <c r="F10" s="46"/>
      <c r="G10" s="208">
        <f>IFERROR(IF(D10="","",IF(LEN(INDEX(PY_Actual!$F$6:$Q$23,MATCH(Monthly_Analysis!$D10,PY_Actual!$D$6:$D$23,0),MATCH(Calc!$L$11,PY_Actual!$F$5:$Q$5,0)))=0,"",INDEX(PY_Actual!$F$6:$Q$23,MATCH(Monthly_Analysis!$D10,PY_Actual!$D$6:$D$23,0),MATCH(Calc!$L$11,PY_Actual!$F$5:$Q$5,0)))),"")</f>
        <v>0.432</v>
      </c>
      <c r="H10" s="209">
        <f>IFERROR(IF(D10="","",IF(LEN(INDEX(CY_Target!$F$6:$Q$23,MATCH(Monthly_Analysis!$D10,CY_Target!$D$6:$D$23,0),MATCH(Calc!$L$10,CY_Target!$F$5:$Q$5,0)))=0,"",INDEX(CY_Target!$F$6:$Q$23,MATCH(Monthly_Analysis!$D10,CY_Target!$D$6:$D$23,0),MATCH(Calc!$L$10,CY_Target!$F$5:$Q$5,0)))),"")</f>
        <v>0.45</v>
      </c>
      <c r="I10" s="209">
        <f>IFERROR(IF(D10="","",IF(LEN(INDEX(CY_Actual!$F$6:$Q$23,MATCH(Monthly_Analysis!$D10,CY_Actual!$D$6:$D$23,0),MATCH(Calc!$L$10,CY_Actual!$F$5:$Q$5,0)))=0,"",INDEX(CY_Actual!$F$6:$Q$23,MATCH(Monthly_Analysis!$D10,CY_Actual!$D$6:$D$23,0),MATCH(Calc!$L$10,CY_Actual!$F$5:$Q$5,0)))),"")</f>
        <v>0.44400000000000001</v>
      </c>
      <c r="J10" s="139">
        <f>IFERROR(IF(OR(LEN($D10)=0,LEN(G10)=0,LEN(I10)=0),"",IF(INDEX(Metrics!$F$6:$F$23,MATCH(Monthly_Analysis!$B10,Metrics!$B$6:$B$23,0))=Calc!$L$7,G10/I10*100,I10/G10*100)),100)</f>
        <v>102.77777777777779</v>
      </c>
      <c r="K10" s="140">
        <f>IFERROR(IF(OR(LEN($D10)=0,LEN(H10)=0,LEN(I10)=0),"",IF(INDEX(Metrics!$F$6:$F$23,MATCH(Monthly_Analysis!$B10,Metrics!$B$6:$B$23,0))=Calc!$L$7,H10/I10*100,I10/H10*100)),100)</f>
        <v>98.666666666666671</v>
      </c>
      <c r="L10" s="57"/>
      <c r="M10" s="208">
        <f>IFERROR(IF(B10="","",INDEX(PY_Actual_Cumulative!$F$6:$Q$23,MATCH(Monthly_Analysis!$B10,PY_Actual_Cumulative!$B$6:$B$23,0),MATCH(Calc!$L$11,PY_Actual_Cumulative!$F$5:$Q$5,0))),"")</f>
        <v>0.441</v>
      </c>
      <c r="N10" s="209">
        <f>IFERROR(IF(B10="","",INDEX(CY_Target_Cumulative!$F$6:$Q$23,MATCH(Monthly_Analysis!$B10,CY_Target_Cumulative!$B$6:$B$23,0),MATCH(Calc!$L$10,CY_Target_Cumulative!$F$5:$Q$5,0))),"")</f>
        <v>0.45</v>
      </c>
      <c r="O10" s="209">
        <f>IFERROR(IF(B10="","",INDEX(CY_Actual_Cumulative!$F$6:$Q$23,MATCH(Monthly_Analysis!$B10,CY_Actual_Cumulative!$B$6:$B$23,0),MATCH(Calc!$L$10,CY_Actual_Cumulative!$F$5:$Q$5,0))),"")</f>
        <v>0.43049999999999999</v>
      </c>
      <c r="P10" s="139">
        <f>IFERROR(IF(OR(LEN($D10)=0,LEN(M10)=0,LEN(O10)=0),"",IF(INDEX(Metrics!$F$6:$F$23,MATCH(Monthly_Analysis!$B10,Metrics!$B$6:$B$23,0))=Calc!$L$7,M10/O10*100,O10/M10*100)),100)</f>
        <v>97.61904761904762</v>
      </c>
      <c r="Q10" s="140">
        <f>IFERROR(IF(OR(LEN($D10)=0,LEN(N10)=0,LEN(O10)=0),"",IF(INDEX(Metrics!$F$6:$F$23,MATCH(Monthly_Analysis!$B10,Metrics!$B$6:$B$23,0))=Calc!$L$7,N10/O10*100,O10/N10*100)),100)</f>
        <v>95.666666666666671</v>
      </c>
      <c r="S10" s="3"/>
    </row>
    <row r="11" spans="1:20" x14ac:dyDescent="0.25">
      <c r="A11" s="3"/>
      <c r="B11" s="136">
        <f>IFERROR(IF(LEN(INDEX(Metrics!$B$6:$E$23,ROW($A11)-ROW($A$7),MATCH(B$7,Metrics!$B$5:$E$5,0)))=0,"",INDEX(Metrics!$B$6:$E$23,ROW($A11)-ROW($A$7),MATCH(B$7,Metrics!$B$5:$E$5,0))),"")</f>
        <v>104</v>
      </c>
      <c r="C11" s="163" t="str">
        <f>IFERROR(IF(LEN(INDEX(Metrics!$B$6:$E$23,ROW($A11)-ROW($A$7),MATCH(C$7,Metrics!$B$5:$E$5,0)))=0,"",INDEX(Metrics!$B$6:$E$23,ROW($A11)-ROW($A$7),MATCH(C$7,Metrics!$B$5:$E$5,0))),"")</f>
        <v>Customer Interaction</v>
      </c>
      <c r="D11" s="163" t="str">
        <f>IFERROR(IF(LEN(INDEX(Metrics!$B$6:$E$23,ROW($A11)-ROW($A$7),MATCH(D$7,Metrics!$B$5:$E$5,0)))=0,"",INDEX(Metrics!$B$6:$E$23,ROW($A11)-ROW($A$7),MATCH(D$7,Metrics!$B$5:$E$5,0))),"")</f>
        <v>Number of Sales Call</v>
      </c>
      <c r="E11" s="142" t="str">
        <f>IFERROR(IF(LEN(INDEX(Metrics!$B$6:$E$23,ROW($A11)-ROW($A$7),MATCH(E$7,Metrics!$B$5:$E$5,0)))=0,"",INDEX(Metrics!$B$6:$E$23,ROW($A11)-ROW($A$7),MATCH(E$7,Metrics!$B$5:$E$5,0))),"")</f>
        <v>#</v>
      </c>
      <c r="F11" s="46"/>
      <c r="G11" s="206">
        <f>IFERROR(IF(D11="","",IF(LEN(INDEX(PY_Actual!$F$6:$Q$23,MATCH(Monthly_Analysis!$D11,PY_Actual!$D$6:$D$23,0),MATCH(Calc!$L$11,PY_Actual!$F$5:$Q$5,0)))=0,"",INDEX(PY_Actual!$F$6:$Q$23,MATCH(Monthly_Analysis!$D11,PY_Actual!$D$6:$D$23,0),MATCH(Calc!$L$11,PY_Actual!$F$5:$Q$5,0)))),"")</f>
        <v>1278</v>
      </c>
      <c r="H11" s="207">
        <f>IFERROR(IF(D11="","",IF(LEN(INDEX(CY_Target!$F$6:$Q$23,MATCH(Monthly_Analysis!$D11,CY_Target!$D$6:$D$23,0),MATCH(Calc!$L$10,CY_Target!$F$5:$Q$5,0)))=0,"",INDEX(CY_Target!$F$6:$Q$23,MATCH(Monthly_Analysis!$D11,CY_Target!$D$6:$D$23,0),MATCH(Calc!$L$10,CY_Target!$F$5:$Q$5,0)))),"")</f>
        <v>1500</v>
      </c>
      <c r="I11" s="207">
        <f>IFERROR(IF(D11="","",IF(LEN(INDEX(CY_Actual!$F$6:$Q$23,MATCH(Monthly_Analysis!$D11,CY_Actual!$D$6:$D$23,0),MATCH(Calc!$L$10,CY_Actual!$F$5:$Q$5,0)))=0,"",INDEX(CY_Actual!$F$6:$Q$23,MATCH(Monthly_Analysis!$D11,CY_Actual!$D$6:$D$23,0),MATCH(Calc!$L$10,CY_Actual!$F$5:$Q$5,0)))),"")</f>
        <v>1570</v>
      </c>
      <c r="J11" s="139">
        <f>IFERROR(IF(OR(LEN($D11)=0,LEN(G11)=0,LEN(I11)=0),"",IF(INDEX(Metrics!$F$6:$F$23,MATCH(Monthly_Analysis!$B11,Metrics!$B$6:$B$23,0))=Calc!$L$7,G11/I11*100,I11/G11*100)),100)</f>
        <v>122.84820031298904</v>
      </c>
      <c r="K11" s="140">
        <f>IFERROR(IF(OR(LEN($D11)=0,LEN(H11)=0,LEN(I11)=0),"",IF(INDEX(Metrics!$F$6:$F$23,MATCH(Monthly_Analysis!$B11,Metrics!$B$6:$B$23,0))=Calc!$L$7,H11/I11*100,I11/H11*100)),100)</f>
        <v>104.66666666666666</v>
      </c>
      <c r="L11" s="57"/>
      <c r="M11" s="206">
        <f>IFERROR(IF(B11="","",INDEX(PY_Actual_Cumulative!$F$6:$Q$23,MATCH(Monthly_Analysis!$B11,PY_Actual_Cumulative!$B$6:$B$23,0),MATCH(Calc!$L$11,PY_Actual_Cumulative!$F$5:$Q$5,0))),"")</f>
        <v>5311</v>
      </c>
      <c r="N11" s="207">
        <f>IFERROR(IF(B11="","",INDEX(CY_Target_Cumulative!$F$6:$Q$23,MATCH(Monthly_Analysis!$B11,CY_Target_Cumulative!$B$6:$B$23,0),MATCH(Calc!$L$10,CY_Target_Cumulative!$F$5:$Q$5,0))),"")</f>
        <v>6000</v>
      </c>
      <c r="O11" s="207">
        <f>IFERROR(IF(B11="","",INDEX(CY_Actual_Cumulative!$F$6:$Q$23,MATCH(Monthly_Analysis!$B11,CY_Actual_Cumulative!$B$6:$B$23,0),MATCH(Calc!$L$10,CY_Actual_Cumulative!$F$5:$Q$5,0))),"")</f>
        <v>5810</v>
      </c>
      <c r="P11" s="139">
        <f>IFERROR(IF(OR(LEN($D11)=0,LEN(M11)=0,LEN(O11)=0),"",IF(INDEX(Metrics!$F$6:$F$23,MATCH(Monthly_Analysis!$B11,Metrics!$B$6:$B$23,0))=Calc!$L$7,M11/O11*100,O11/M11*100)),100)</f>
        <v>109.39559405008472</v>
      </c>
      <c r="Q11" s="140">
        <f>IFERROR(IF(OR(LEN($D11)=0,LEN(N11)=0,LEN(O11)=0),"",IF(INDEX(Metrics!$F$6:$F$23,MATCH(Monthly_Analysis!$B11,Metrics!$B$6:$B$23,0))=Calc!$L$7,N11/O11*100,O11/N11*100)),100)</f>
        <v>96.833333333333343</v>
      </c>
      <c r="S11" s="3"/>
    </row>
    <row r="12" spans="1:20" x14ac:dyDescent="0.25">
      <c r="A12" s="3"/>
      <c r="B12" s="136">
        <f>IFERROR(IF(LEN(INDEX(Metrics!$B$6:$E$23,ROW($A12)-ROW($A$7),MATCH(B$7,Metrics!$B$5:$E$5,0)))=0,"",INDEX(Metrics!$B$6:$E$23,ROW($A12)-ROW($A$7),MATCH(B$7,Metrics!$B$5:$E$5,0))),"")</f>
        <v>105</v>
      </c>
      <c r="C12" s="163" t="str">
        <f>IFERROR(IF(LEN(INDEX(Metrics!$B$6:$E$23,ROW($A12)-ROW($A$7),MATCH(C$7,Metrics!$B$5:$E$5,0)))=0,"",INDEX(Metrics!$B$6:$E$23,ROW($A12)-ROW($A$7),MATCH(C$7,Metrics!$B$5:$E$5,0))),"")</f>
        <v>Customer Interaction</v>
      </c>
      <c r="D12" s="163" t="str">
        <f>IFERROR(IF(LEN(INDEX(Metrics!$B$6:$E$23,ROW($A12)-ROW($A$7),MATCH(D$7,Metrics!$B$5:$E$5,0)))=0,"",INDEX(Metrics!$B$6:$E$23,ROW($A12)-ROW($A$7),MATCH(D$7,Metrics!$B$5:$E$5,0))),"")</f>
        <v>Number of SMS</v>
      </c>
      <c r="E12" s="142" t="str">
        <f>IFERROR(IF(LEN(INDEX(Metrics!$B$6:$E$23,ROW($A12)-ROW($A$7),MATCH(E$7,Metrics!$B$5:$E$5,0)))=0,"",INDEX(Metrics!$B$6:$E$23,ROW($A12)-ROW($A$7),MATCH(E$7,Metrics!$B$5:$E$5,0))),"")</f>
        <v>#</v>
      </c>
      <c r="F12" s="46"/>
      <c r="G12" s="206">
        <f>IFERROR(IF(D12="","",IF(LEN(INDEX(PY_Actual!$F$6:$Q$23,MATCH(Monthly_Analysis!$D12,PY_Actual!$D$6:$D$23,0),MATCH(Calc!$L$11,PY_Actual!$F$5:$Q$5,0)))=0,"",INDEX(PY_Actual!$F$6:$Q$23,MATCH(Monthly_Analysis!$D12,PY_Actual!$D$6:$D$23,0),MATCH(Calc!$L$11,PY_Actual!$F$5:$Q$5,0)))),"")</f>
        <v>27345</v>
      </c>
      <c r="H12" s="207">
        <f>IFERROR(IF(D12="","",IF(LEN(INDEX(CY_Target!$F$6:$Q$23,MATCH(Monthly_Analysis!$D12,CY_Target!$D$6:$D$23,0),MATCH(Calc!$L$10,CY_Target!$F$5:$Q$5,0)))=0,"",INDEX(CY_Target!$F$6:$Q$23,MATCH(Monthly_Analysis!$D12,CY_Target!$D$6:$D$23,0),MATCH(Calc!$L$10,CY_Target!$F$5:$Q$5,0)))),"")</f>
        <v>25000</v>
      </c>
      <c r="I12" s="207">
        <f>IFERROR(IF(D12="","",IF(LEN(INDEX(CY_Actual!$F$6:$Q$23,MATCH(Monthly_Analysis!$D12,CY_Actual!$D$6:$D$23,0),MATCH(Calc!$L$10,CY_Actual!$F$5:$Q$5,0)))=0,"",INDEX(CY_Actual!$F$6:$Q$23,MATCH(Monthly_Analysis!$D12,CY_Actual!$D$6:$D$23,0),MATCH(Calc!$L$10,CY_Actual!$F$5:$Q$5,0)))),"")</f>
        <v>28910</v>
      </c>
      <c r="J12" s="139">
        <f>IFERROR(IF(OR(LEN($D12)=0,LEN(G12)=0,LEN(I12)=0),"",IF(INDEX(Metrics!$F$6:$F$23,MATCH(Monthly_Analysis!$B12,Metrics!$B$6:$B$23,0))=Calc!$L$7,G12/I12*100,I12/G12*100)),100)</f>
        <v>105.72316694093983</v>
      </c>
      <c r="K12" s="140">
        <f>IFERROR(IF(OR(LEN($D12)=0,LEN(H12)=0,LEN(I12)=0),"",IF(INDEX(Metrics!$F$6:$F$23,MATCH(Monthly_Analysis!$B12,Metrics!$B$6:$B$23,0))=Calc!$L$7,H12/I12*100,I12/H12*100)),100)</f>
        <v>115.64000000000001</v>
      </c>
      <c r="L12" s="57"/>
      <c r="M12" s="206">
        <f>IFERROR(IF(B12="","",INDEX(PY_Actual_Cumulative!$F$6:$Q$23,MATCH(Monthly_Analysis!$B12,PY_Actual_Cumulative!$B$6:$B$23,0),MATCH(Calc!$L$11,PY_Actual_Cumulative!$F$5:$Q$5,0))),"")</f>
        <v>102831</v>
      </c>
      <c r="N12" s="207">
        <f>IFERROR(IF(B12="","",INDEX(CY_Target_Cumulative!$F$6:$Q$23,MATCH(Monthly_Analysis!$B12,CY_Target_Cumulative!$B$6:$B$23,0),MATCH(Calc!$L$10,CY_Target_Cumulative!$F$5:$Q$5,0))),"")</f>
        <v>100000</v>
      </c>
      <c r="O12" s="207">
        <f>IFERROR(IF(B12="","",INDEX(CY_Actual_Cumulative!$F$6:$Q$23,MATCH(Monthly_Analysis!$B12,CY_Actual_Cumulative!$B$6:$B$23,0),MATCH(Calc!$L$10,CY_Actual_Cumulative!$F$5:$Q$5,0))),"")</f>
        <v>98159</v>
      </c>
      <c r="P12" s="139">
        <f>IFERROR(IF(OR(LEN($D12)=0,LEN(M12)=0,LEN(O12)=0),"",IF(INDEX(Metrics!$F$6:$F$23,MATCH(Monthly_Analysis!$B12,Metrics!$B$6:$B$23,0))=Calc!$L$7,M12/O12*100,O12/M12*100)),100)</f>
        <v>95.456623002790991</v>
      </c>
      <c r="Q12" s="140">
        <f>IFERROR(IF(OR(LEN($D12)=0,LEN(N12)=0,LEN(O12)=0),"",IF(INDEX(Metrics!$F$6:$F$23,MATCH(Monthly_Analysis!$B12,Metrics!$B$6:$B$23,0))=Calc!$L$7,N12/O12*100,O12/N12*100)),100)</f>
        <v>98.158999999999992</v>
      </c>
      <c r="S12" s="3"/>
    </row>
    <row r="13" spans="1:20" x14ac:dyDescent="0.25">
      <c r="A13" s="3"/>
      <c r="B13" s="136">
        <f>IFERROR(IF(LEN(INDEX(Metrics!$B$6:$E$23,ROW($A13)-ROW($A$7),MATCH(B$7,Metrics!$B$5:$E$5,0)))=0,"",INDEX(Metrics!$B$6:$E$23,ROW($A13)-ROW($A$7),MATCH(B$7,Metrics!$B$5:$E$5,0))),"")</f>
        <v>106</v>
      </c>
      <c r="C13" s="163" t="str">
        <f>IFERROR(IF(LEN(INDEX(Metrics!$B$6:$E$23,ROW($A13)-ROW($A$7),MATCH(C$7,Metrics!$B$5:$E$5,0)))=0,"",INDEX(Metrics!$B$6:$E$23,ROW($A13)-ROW($A$7),MATCH(C$7,Metrics!$B$5:$E$5,0))),"")</f>
        <v>Customer Interaction</v>
      </c>
      <c r="D13" s="163" t="str">
        <f>IFERROR(IF(LEN(INDEX(Metrics!$B$6:$E$23,ROW($A13)-ROW($A$7),MATCH(D$7,Metrics!$B$5:$E$5,0)))=0,"",INDEX(Metrics!$B$6:$E$23,ROW($A13)-ROW($A$7),MATCH(D$7,Metrics!$B$5:$E$5,0))),"")</f>
        <v>Average Interaction Cost</v>
      </c>
      <c r="E13" s="142" t="str">
        <f>IFERROR(IF(LEN(INDEX(Metrics!$B$6:$E$23,ROW($A13)-ROW($A$7),MATCH(E$7,Metrics!$B$5:$E$5,0)))=0,"",INDEX(Metrics!$B$6:$E$23,ROW($A13)-ROW($A$7),MATCH(E$7,Metrics!$B$5:$E$5,0))),"")</f>
        <v>USD</v>
      </c>
      <c r="F13" s="46"/>
      <c r="G13" s="202">
        <f>IFERROR(IF(D13="","",IF(LEN(INDEX(PY_Actual!$F$6:$Q$23,MATCH(Monthly_Analysis!$D13,PY_Actual!$D$6:$D$23,0),MATCH(Calc!$L$11,PY_Actual!$F$5:$Q$5,0)))=0,"",INDEX(PY_Actual!$F$6:$Q$23,MATCH(Monthly_Analysis!$D13,PY_Actual!$D$6:$D$23,0),MATCH(Calc!$L$11,PY_Actual!$F$5:$Q$5,0)))),"")</f>
        <v>0.32</v>
      </c>
      <c r="H13" s="203">
        <f>IFERROR(IF(D13="","",IF(LEN(INDEX(CY_Target!$F$6:$Q$23,MATCH(Monthly_Analysis!$D13,CY_Target!$D$6:$D$23,0),MATCH(Calc!$L$10,CY_Target!$F$5:$Q$5,0)))=0,"",INDEX(CY_Target!$F$6:$Q$23,MATCH(Monthly_Analysis!$D13,CY_Target!$D$6:$D$23,0),MATCH(Calc!$L$10,CY_Target!$F$5:$Q$5,0)))),"")</f>
        <v>0.44700000000000001</v>
      </c>
      <c r="I13" s="203">
        <f>IFERROR(IF(D13="","",IF(LEN(INDEX(CY_Actual!$F$6:$Q$23,MATCH(Monthly_Analysis!$D13,CY_Actual!$D$6:$D$23,0),MATCH(Calc!$L$10,CY_Actual!$F$5:$Q$5,0)))=0,"",INDEX(CY_Actual!$F$6:$Q$23,MATCH(Monthly_Analysis!$D13,CY_Actual!$D$6:$D$23,0),MATCH(Calc!$L$10,CY_Actual!$F$5:$Q$5,0)))),"")</f>
        <v>0.45</v>
      </c>
      <c r="J13" s="139">
        <f>IFERROR(IF(OR(LEN($D13)=0,LEN(G13)=0,LEN(I13)=0),"",IF(INDEX(Metrics!$F$6:$F$23,MATCH(Monthly_Analysis!$B13,Metrics!$B$6:$B$23,0))=Calc!$L$7,G13/I13*100,I13/G13*100)),100)</f>
        <v>71.111111111111114</v>
      </c>
      <c r="K13" s="140">
        <f>IFERROR(IF(OR(LEN($D13)=0,LEN(H13)=0,LEN(I13)=0),"",IF(INDEX(Metrics!$F$6:$F$23,MATCH(Monthly_Analysis!$B13,Metrics!$B$6:$B$23,0))=Calc!$L$7,H13/I13*100,I13/H13*100)),100)</f>
        <v>99.333333333333329</v>
      </c>
      <c r="L13" s="57"/>
      <c r="M13" s="202">
        <f>IFERROR(IF(B13="","",INDEX(PY_Actual_Cumulative!$F$6:$Q$23,MATCH(Monthly_Analysis!$B13,PY_Actual_Cumulative!$B$6:$B$23,0),MATCH(Calc!$L$11,PY_Actual_Cumulative!$F$5:$Q$5,0))),"")</f>
        <v>0.45250000000000001</v>
      </c>
      <c r="N13" s="203">
        <f>IFERROR(IF(B13="","",INDEX(CY_Target_Cumulative!$F$6:$Q$23,MATCH(Monthly_Analysis!$B13,CY_Target_Cumulative!$B$6:$B$23,0),MATCH(Calc!$L$10,CY_Target_Cumulative!$F$5:$Q$5,0))),"")</f>
        <v>0.44700000000000001</v>
      </c>
      <c r="O13" s="203">
        <f>IFERROR(IF(B13="","",INDEX(CY_Actual_Cumulative!$F$6:$Q$23,MATCH(Monthly_Analysis!$B13,CY_Actual_Cumulative!$B$6:$B$23,0),MATCH(Calc!$L$10,CY_Actual_Cumulative!$F$5:$Q$5,0))),"")</f>
        <v>0.41675000000000001</v>
      </c>
      <c r="P13" s="139">
        <f>IFERROR(IF(OR(LEN($D13)=0,LEN(M13)=0,LEN(O13)=0),"",IF(INDEX(Metrics!$F$6:$F$23,MATCH(Monthly_Analysis!$B13,Metrics!$B$6:$B$23,0))=Calc!$L$7,M13/O13*100,O13/M13*100)),100)</f>
        <v>108.57828434313137</v>
      </c>
      <c r="Q13" s="140">
        <f>IFERROR(IF(OR(LEN($D13)=0,LEN(N13)=0,LEN(O13)=0),"",IF(INDEX(Metrics!$F$6:$F$23,MATCH(Monthly_Analysis!$B13,Metrics!$B$6:$B$23,0))=Calc!$L$7,N13/O13*100,O13/N13*100)),100)</f>
        <v>107.25854829034193</v>
      </c>
      <c r="S13" s="3"/>
    </row>
    <row r="14" spans="1:20" x14ac:dyDescent="0.25">
      <c r="A14" s="3"/>
      <c r="B14" s="136">
        <f>IFERROR(IF(LEN(INDEX(Metrics!$B$6:$E$23,ROW($A14)-ROW($A$7),MATCH(B$7,Metrics!$B$5:$E$5,0)))=0,"",INDEX(Metrics!$B$6:$E$23,ROW($A14)-ROW($A$7),MATCH(B$7,Metrics!$B$5:$E$5,0))),"")</f>
        <v>107</v>
      </c>
      <c r="C14" s="163" t="str">
        <f>IFERROR(IF(LEN(INDEX(Metrics!$B$6:$E$23,ROW($A14)-ROW($A$7),MATCH(C$7,Metrics!$B$5:$E$5,0)))=0,"",INDEX(Metrics!$B$6:$E$23,ROW($A14)-ROW($A$7),MATCH(C$7,Metrics!$B$5:$E$5,0))),"")</f>
        <v>Customer Interaction</v>
      </c>
      <c r="D14" s="163" t="str">
        <f>IFERROR(IF(LEN(INDEX(Metrics!$B$6:$E$23,ROW($A14)-ROW($A$7),MATCH(D$7,Metrics!$B$5:$E$5,0)))=0,"",INDEX(Metrics!$B$6:$E$23,ROW($A14)-ROW($A$7),MATCH(D$7,Metrics!$B$5:$E$5,0))),"")</f>
        <v>Self Service Rate</v>
      </c>
      <c r="E14" s="142" t="str">
        <f>IFERROR(IF(LEN(INDEX(Metrics!$B$6:$E$23,ROW($A14)-ROW($A$7),MATCH(E$7,Metrics!$B$5:$E$5,0)))=0,"",INDEX(Metrics!$B$6:$E$23,ROW($A14)-ROW($A$7),MATCH(E$7,Metrics!$B$5:$E$5,0))),"")</f>
        <v>%</v>
      </c>
      <c r="F14" s="46"/>
      <c r="G14" s="208">
        <f>IFERROR(IF(D14="","",IF(LEN(INDEX(PY_Actual!$F$6:$Q$23,MATCH(Monthly_Analysis!$D14,PY_Actual!$D$6:$D$23,0),MATCH(Calc!$L$11,PY_Actual!$F$5:$Q$5,0)))=0,"",INDEX(PY_Actual!$F$6:$Q$23,MATCH(Monthly_Analysis!$D14,PY_Actual!$D$6:$D$23,0),MATCH(Calc!$L$11,PY_Actual!$F$5:$Q$5,0)))),"")</f>
        <v>0.15</v>
      </c>
      <c r="H14" s="209">
        <f>IFERROR(IF(D14="","",IF(LEN(INDEX(CY_Target!$F$6:$Q$23,MATCH(Monthly_Analysis!$D14,CY_Target!$D$6:$D$23,0),MATCH(Calc!$L$10,CY_Target!$F$5:$Q$5,0)))=0,"",INDEX(CY_Target!$F$6:$Q$23,MATCH(Monthly_Analysis!$D14,CY_Target!$D$6:$D$23,0),MATCH(Calc!$L$10,CY_Target!$F$5:$Q$5,0)))),"")</f>
        <v>0.2</v>
      </c>
      <c r="I14" s="209">
        <f>IFERROR(IF(D14="","",IF(LEN(INDEX(CY_Actual!$F$6:$Q$23,MATCH(Monthly_Analysis!$D14,CY_Actual!$D$6:$D$23,0),MATCH(Calc!$L$10,CY_Actual!$F$5:$Q$5,0)))=0,"",INDEX(CY_Actual!$F$6:$Q$23,MATCH(Monthly_Analysis!$D14,CY_Actual!$D$6:$D$23,0),MATCH(Calc!$L$10,CY_Actual!$F$5:$Q$5,0)))),"")</f>
        <v>0.18099999999999999</v>
      </c>
      <c r="J14" s="139">
        <f>IFERROR(IF(OR(LEN($D14)=0,LEN(G14)=0,LEN(I14)=0),"",IF(INDEX(Metrics!$F$6:$F$23,MATCH(Monthly_Analysis!$B14,Metrics!$B$6:$B$23,0))=Calc!$L$7,G14/I14*100,I14/G14*100)),100)</f>
        <v>120.66666666666667</v>
      </c>
      <c r="K14" s="140">
        <f>IFERROR(IF(OR(LEN($D14)=0,LEN(H14)=0,LEN(I14)=0),"",IF(INDEX(Metrics!$F$6:$F$23,MATCH(Monthly_Analysis!$B14,Metrics!$B$6:$B$23,0))=Calc!$L$7,H14/I14*100,I14/H14*100)),100)</f>
        <v>90.499999999999986</v>
      </c>
      <c r="L14" s="57"/>
      <c r="M14" s="208">
        <f>IFERROR(IF(B14="","",INDEX(PY_Actual_Cumulative!$F$6:$Q$23,MATCH(Monthly_Analysis!$B14,PY_Actual_Cumulative!$B$6:$B$23,0),MATCH(Calc!$L$11,PY_Actual_Cumulative!$F$5:$Q$5,0))),"")</f>
        <v>0.14000000000000001</v>
      </c>
      <c r="N14" s="209">
        <f>IFERROR(IF(B14="","",INDEX(CY_Target_Cumulative!$F$6:$Q$23,MATCH(Monthly_Analysis!$B14,CY_Target_Cumulative!$B$6:$B$23,0),MATCH(Calc!$L$10,CY_Target_Cumulative!$F$5:$Q$5,0))),"")</f>
        <v>0.2</v>
      </c>
      <c r="O14" s="209">
        <f>IFERROR(IF(B14="","",INDEX(CY_Actual_Cumulative!$F$6:$Q$23,MATCH(Monthly_Analysis!$B14,CY_Actual_Cumulative!$B$6:$B$23,0),MATCH(Calc!$L$10,CY_Actual_Cumulative!$F$5:$Q$5,0))),"")</f>
        <v>0.17699999999999999</v>
      </c>
      <c r="P14" s="139">
        <f>IFERROR(IF(OR(LEN($D14)=0,LEN(M14)=0,LEN(O14)=0),"",IF(INDEX(Metrics!$F$6:$F$23,MATCH(Monthly_Analysis!$B14,Metrics!$B$6:$B$23,0))=Calc!$L$7,M14/O14*100,O14/M14*100)),100)</f>
        <v>126.4285714285714</v>
      </c>
      <c r="Q14" s="140">
        <f>IFERROR(IF(OR(LEN($D14)=0,LEN(N14)=0,LEN(O14)=0),"",IF(INDEX(Metrics!$F$6:$F$23,MATCH(Monthly_Analysis!$B14,Metrics!$B$6:$B$23,0))=Calc!$L$7,N14/O14*100,O14/N14*100)),100)</f>
        <v>88.499999999999986</v>
      </c>
      <c r="S14" s="3"/>
    </row>
    <row r="15" spans="1:20" x14ac:dyDescent="0.25">
      <c r="A15" s="3"/>
      <c r="B15" s="136">
        <f>IFERROR(IF(LEN(INDEX(Metrics!$B$6:$E$23,ROW($A15)-ROW($A$7),MATCH(B$7,Metrics!$B$5:$E$5,0)))=0,"",INDEX(Metrics!$B$6:$E$23,ROW($A15)-ROW($A$7),MATCH(B$7,Metrics!$B$5:$E$5,0))),"")</f>
        <v>108</v>
      </c>
      <c r="C15" s="163" t="str">
        <f>IFERROR(IF(LEN(INDEX(Metrics!$B$6:$E$23,ROW($A15)-ROW($A$7),MATCH(C$7,Metrics!$B$5:$E$5,0)))=0,"",INDEX(Metrics!$B$6:$E$23,ROW($A15)-ROW($A$7),MATCH(C$7,Metrics!$B$5:$E$5,0))),"")</f>
        <v>Customer Interaction</v>
      </c>
      <c r="D15" s="163" t="str">
        <f>IFERROR(IF(LEN(INDEX(Metrics!$B$6:$E$23,ROW($A15)-ROW($A$7),MATCH(D$7,Metrics!$B$5:$E$5,0)))=0,"",INDEX(Metrics!$B$6:$E$23,ROW($A15)-ROW($A$7),MATCH(D$7,Metrics!$B$5:$E$5,0))),"")</f>
        <v/>
      </c>
      <c r="E15" s="142" t="str">
        <f>IFERROR(IF(LEN(INDEX(Metrics!$B$6:$E$23,ROW($A15)-ROW($A$7),MATCH(E$7,Metrics!$B$5:$E$5,0)))=0,"",INDEX(Metrics!$B$6:$E$23,ROW($A15)-ROW($A$7),MATCH(E$7,Metrics!$B$5:$E$5,0))),"")</f>
        <v/>
      </c>
      <c r="F15" s="46"/>
      <c r="G15" s="118" t="str">
        <f>IFERROR(IF(D15="","",IF(LEN(INDEX(PY_Actual!$F$6:$Q$23,MATCH(Monthly_Analysis!$D15,PY_Actual!$D$6:$D$23,0),MATCH(Calc!$L$11,PY_Actual!$F$5:$Q$5,0)))=0,"",INDEX(PY_Actual!$F$6:$Q$23,MATCH(Monthly_Analysis!$D15,PY_Actual!$D$6:$D$23,0),MATCH(Calc!$L$11,PY_Actual!$F$5:$Q$5,0)))),"")</f>
        <v/>
      </c>
      <c r="H15" s="119" t="str">
        <f>IFERROR(IF(D15="","",IF(LEN(INDEX(CY_Target!$F$6:$Q$23,MATCH(Monthly_Analysis!$D15,CY_Target!$D$6:$D$23,0),MATCH(Calc!$L$10,CY_Target!$F$5:$Q$5,0)))=0,"",INDEX(CY_Target!$F$6:$Q$23,MATCH(Monthly_Analysis!$D15,CY_Target!$D$6:$D$23,0),MATCH(Calc!$L$10,CY_Target!$F$5:$Q$5,0)))),"")</f>
        <v/>
      </c>
      <c r="I15" s="119" t="str">
        <f>IFERROR(IF(D15="","",IF(LEN(INDEX(CY_Actual!$F$6:$Q$23,MATCH(Monthly_Analysis!$D15,CY_Actual!$D$6:$D$23,0),MATCH(Calc!$L$10,CY_Actual!$F$5:$Q$5,0)))=0,"",INDEX(CY_Actual!$F$6:$Q$23,MATCH(Monthly_Analysis!$D15,CY_Actual!$D$6:$D$23,0),MATCH(Calc!$L$10,CY_Actual!$F$5:$Q$5,0)))),"")</f>
        <v/>
      </c>
      <c r="J15" s="139" t="str">
        <f>IFERROR(IF(OR(LEN($D15)=0,LEN(G15)=0,LEN(I15)=0),"",IF(INDEX(Metrics!$F$6:$F$23,MATCH(Monthly_Analysis!$B15,Metrics!$B$6:$B$23,0))=Calc!$L$7,G15/I15*100,I15/G15*100)),100)</f>
        <v/>
      </c>
      <c r="K15" s="140" t="str">
        <f>IFERROR(IF(OR(LEN($D15)=0,LEN(H15)=0,LEN(I15)=0),"",IF(INDEX(Metrics!$F$6:$F$23,MATCH(Monthly_Analysis!$B15,Metrics!$B$6:$B$23,0))=Calc!$L$7,H15/I15*100,I15/H15*100)),100)</f>
        <v/>
      </c>
      <c r="L15" s="57"/>
      <c r="M15" s="118" t="str">
        <f>IFERROR(IF(B15="","",INDEX(PY_Actual_Cumulative!$F$6:$Q$23,MATCH(Monthly_Analysis!$B15,PY_Actual_Cumulative!$B$6:$B$23,0),MATCH(Calc!$L$11,PY_Actual_Cumulative!$F$5:$Q$5,0))),"")</f>
        <v/>
      </c>
      <c r="N15" s="119" t="str">
        <f>IFERROR(IF(B15="","",INDEX(CY_Target_Cumulative!$F$6:$Q$23,MATCH(Monthly_Analysis!$B15,CY_Target_Cumulative!$B$6:$B$23,0),MATCH(Calc!$L$10,CY_Target_Cumulative!$F$5:$Q$5,0))),"")</f>
        <v/>
      </c>
      <c r="O15" s="119" t="str">
        <f>IFERROR(IF(B15="","",INDEX(CY_Actual_Cumulative!$F$6:$Q$23,MATCH(Monthly_Analysis!$B15,CY_Actual_Cumulative!$B$6:$B$23,0),MATCH(Calc!$L$10,CY_Actual_Cumulative!$F$5:$Q$5,0))),"")</f>
        <v/>
      </c>
      <c r="P15" s="139" t="str">
        <f>IFERROR(IF(OR(LEN($D15)=0,LEN(M15)=0,LEN(O15)=0),"",IF(INDEX(Metrics!$F$6:$F$23,MATCH(Monthly_Analysis!$B15,Metrics!$B$6:$B$23,0))=Calc!$L$7,M15/O15*100,O15/M15*100)),100)</f>
        <v/>
      </c>
      <c r="Q15" s="140" t="str">
        <f>IFERROR(IF(OR(LEN($D15)=0,LEN(N15)=0,LEN(O15)=0),"",IF(INDEX(Metrics!$F$6:$F$23,MATCH(Monthly_Analysis!$B15,Metrics!$B$6:$B$23,0))=Calc!$L$7,N15/O15*100,O15/N15*100)),100)</f>
        <v/>
      </c>
      <c r="S15" s="3"/>
    </row>
    <row r="16" spans="1:20" x14ac:dyDescent="0.25">
      <c r="A16" s="3"/>
      <c r="B16" s="136">
        <f>IFERROR(IF(LEN(INDEX(Metrics!$B$6:$E$23,ROW($A16)-ROW($A$7),MATCH(B$7,Metrics!$B$5:$E$5,0)))=0,"",INDEX(Metrics!$B$6:$E$23,ROW($A16)-ROW($A$7),MATCH(B$7,Metrics!$B$5:$E$5,0))),"")</f>
        <v>109</v>
      </c>
      <c r="C16" s="163" t="str">
        <f>IFERROR(IF(LEN(INDEX(Metrics!$B$6:$E$23,ROW($A16)-ROW($A$7),MATCH(C$7,Metrics!$B$5:$E$5,0)))=0,"",INDEX(Metrics!$B$6:$E$23,ROW($A16)-ROW($A$7),MATCH(C$7,Metrics!$B$5:$E$5,0))),"")</f>
        <v>Customer Interaction</v>
      </c>
      <c r="D16" s="163" t="str">
        <f>IFERROR(IF(LEN(INDEX(Metrics!$B$6:$E$23,ROW($A16)-ROW($A$7),MATCH(D$7,Metrics!$B$5:$E$5,0)))=0,"",INDEX(Metrics!$B$6:$E$23,ROW($A16)-ROW($A$7),MATCH(D$7,Metrics!$B$5:$E$5,0))),"")</f>
        <v/>
      </c>
      <c r="E16" s="142" t="str">
        <f>IFERROR(IF(LEN(INDEX(Metrics!$B$6:$E$23,ROW($A16)-ROW($A$7),MATCH(E$7,Metrics!$B$5:$E$5,0)))=0,"",INDEX(Metrics!$B$6:$E$23,ROW($A16)-ROW($A$7),MATCH(E$7,Metrics!$B$5:$E$5,0))),"")</f>
        <v/>
      </c>
      <c r="F16" s="46"/>
      <c r="G16" s="118" t="str">
        <f>IFERROR(IF(D16="","",IF(LEN(INDEX(PY_Actual!$F$6:$Q$23,MATCH(Monthly_Analysis!$D16,PY_Actual!$D$6:$D$23,0),MATCH(Calc!$L$11,PY_Actual!$F$5:$Q$5,0)))=0,"",INDEX(PY_Actual!$F$6:$Q$23,MATCH(Monthly_Analysis!$D16,PY_Actual!$D$6:$D$23,0),MATCH(Calc!$L$11,PY_Actual!$F$5:$Q$5,0)))),"")</f>
        <v/>
      </c>
      <c r="H16" s="119" t="str">
        <f>IFERROR(IF(D16="","",IF(LEN(INDEX(CY_Target!$F$6:$Q$23,MATCH(Monthly_Analysis!$D16,CY_Target!$D$6:$D$23,0),MATCH(Calc!$L$10,CY_Target!$F$5:$Q$5,0)))=0,"",INDEX(CY_Target!$F$6:$Q$23,MATCH(Monthly_Analysis!$D16,CY_Target!$D$6:$D$23,0),MATCH(Calc!$L$10,CY_Target!$F$5:$Q$5,0)))),"")</f>
        <v/>
      </c>
      <c r="I16" s="119" t="str">
        <f>IFERROR(IF(D16="","",IF(LEN(INDEX(CY_Actual!$F$6:$Q$23,MATCH(Monthly_Analysis!$D16,CY_Actual!$D$6:$D$23,0),MATCH(Calc!$L$10,CY_Actual!$F$5:$Q$5,0)))=0,"",INDEX(CY_Actual!$F$6:$Q$23,MATCH(Monthly_Analysis!$D16,CY_Actual!$D$6:$D$23,0),MATCH(Calc!$L$10,CY_Actual!$F$5:$Q$5,0)))),"")</f>
        <v/>
      </c>
      <c r="J16" s="139" t="str">
        <f>IFERROR(IF(OR(LEN($D16)=0,LEN(G16)=0,LEN(I16)=0),"",IF(INDEX(Metrics!$F$6:$F$23,MATCH(Monthly_Analysis!$B16,Metrics!$B$6:$B$23,0))=Calc!$L$7,G16/I16*100,I16/G16*100)),100)</f>
        <v/>
      </c>
      <c r="K16" s="140" t="str">
        <f>IFERROR(IF(OR(LEN($D16)=0,LEN(H16)=0,LEN(I16)=0),"",IF(INDEX(Metrics!$F$6:$F$23,MATCH(Monthly_Analysis!$B16,Metrics!$B$6:$B$23,0))=Calc!$L$7,H16/I16*100,I16/H16*100)),100)</f>
        <v/>
      </c>
      <c r="L16" s="57"/>
      <c r="M16" s="118" t="str">
        <f>IFERROR(IF(B16="","",INDEX(PY_Actual_Cumulative!$F$6:$Q$23,MATCH(Monthly_Analysis!$B16,PY_Actual_Cumulative!$B$6:$B$23,0),MATCH(Calc!$L$11,PY_Actual_Cumulative!$F$5:$Q$5,0))),"")</f>
        <v/>
      </c>
      <c r="N16" s="119" t="str">
        <f>IFERROR(IF(B16="","",INDEX(CY_Target_Cumulative!$F$6:$Q$23,MATCH(Monthly_Analysis!$B16,CY_Target_Cumulative!$B$6:$B$23,0),MATCH(Calc!$L$10,CY_Target_Cumulative!$F$5:$Q$5,0))),"")</f>
        <v/>
      </c>
      <c r="O16" s="119" t="str">
        <f>IFERROR(IF(B16="","",INDEX(CY_Actual_Cumulative!$F$6:$Q$23,MATCH(Monthly_Analysis!$B16,CY_Actual_Cumulative!$B$6:$B$23,0),MATCH(Calc!$L$10,CY_Actual_Cumulative!$F$5:$Q$5,0))),"")</f>
        <v/>
      </c>
      <c r="P16" s="139" t="str">
        <f>IFERROR(IF(OR(LEN($D16)=0,LEN(M16)=0,LEN(O16)=0),"",IF(INDEX(Metrics!$F$6:$F$23,MATCH(Monthly_Analysis!$B16,Metrics!$B$6:$B$23,0))=Calc!$L$7,M16/O16*100,O16/M16*100)),100)</f>
        <v/>
      </c>
      <c r="Q16" s="140" t="str">
        <f>IFERROR(IF(OR(LEN($D16)=0,LEN(N16)=0,LEN(O16)=0),"",IF(INDEX(Metrics!$F$6:$F$23,MATCH(Monthly_Analysis!$B16,Metrics!$B$6:$B$23,0))=Calc!$L$7,N16/O16*100,O16/N16*100)),100)</f>
        <v/>
      </c>
      <c r="S16" s="3"/>
    </row>
    <row r="17" spans="1:19" x14ac:dyDescent="0.25">
      <c r="A17" s="3"/>
      <c r="B17" s="136">
        <f>IFERROR(IF(LEN(INDEX(Metrics!$B$6:$E$23,ROW($A17)-ROW($A$7),MATCH(B$7,Metrics!$B$5:$E$5,0)))=0,"",INDEX(Metrics!$B$6:$E$23,ROW($A17)-ROW($A$7),MATCH(B$7,Metrics!$B$5:$E$5,0))),"")</f>
        <v>201</v>
      </c>
      <c r="C17" s="163" t="str">
        <f>IFERROR(IF(LEN(INDEX(Metrics!$B$6:$E$23,ROW($A17)-ROW($A$7),MATCH(C$7,Metrics!$B$5:$E$5,0)))=0,"",INDEX(Metrics!$B$6:$E$23,ROW($A17)-ROW($A$7),MATCH(C$7,Metrics!$B$5:$E$5,0))),"")</f>
        <v>Lead Generation</v>
      </c>
      <c r="D17" s="163" t="str">
        <f>IFERROR(IF(LEN(INDEX(Metrics!$B$6:$E$23,ROW($A17)-ROW($A$7),MATCH(D$7,Metrics!$B$5:$E$5,0)))=0,"",INDEX(Metrics!$B$6:$E$23,ROW($A17)-ROW($A$7),MATCH(D$7,Metrics!$B$5:$E$5,0))),"")</f>
        <v>New Leads/Prospects</v>
      </c>
      <c r="E17" s="142" t="str">
        <f>IFERROR(IF(LEN(INDEX(Metrics!$B$6:$E$23,ROW($A17)-ROW($A$7),MATCH(E$7,Metrics!$B$5:$E$5,0)))=0,"",INDEX(Metrics!$B$6:$E$23,ROW($A17)-ROW($A$7),MATCH(E$7,Metrics!$B$5:$E$5,0))),"")</f>
        <v xml:space="preserve"> #</v>
      </c>
      <c r="F17" s="46"/>
      <c r="G17" s="206">
        <f>IFERROR(IF(D17="","",IF(LEN(INDEX(PY_Actual!$F$6:$Q$23,MATCH(Monthly_Analysis!$D17,PY_Actual!$D$6:$D$23,0),MATCH(Calc!$L$11,PY_Actual!$F$5:$Q$5,0)))=0,"",INDEX(PY_Actual!$F$6:$Q$23,MATCH(Monthly_Analysis!$D17,PY_Actual!$D$6:$D$23,0),MATCH(Calc!$L$11,PY_Actual!$F$5:$Q$5,0)))),"")</f>
        <v>1545</v>
      </c>
      <c r="H17" s="207">
        <f>IFERROR(IF(D17="","",IF(LEN(INDEX(CY_Target!$F$6:$Q$23,MATCH(Monthly_Analysis!$D17,CY_Target!$D$6:$D$23,0),MATCH(Calc!$L$10,CY_Target!$F$5:$Q$5,0)))=0,"",INDEX(CY_Target!$F$6:$Q$23,MATCH(Monthly_Analysis!$D17,CY_Target!$D$6:$D$23,0),MATCH(Calc!$L$10,CY_Target!$F$5:$Q$5,0)))),"")</f>
        <v>1500</v>
      </c>
      <c r="I17" s="207">
        <f>IFERROR(IF(D17="","",IF(LEN(INDEX(CY_Actual!$F$6:$Q$23,MATCH(Monthly_Analysis!$D17,CY_Actual!$D$6:$D$23,0),MATCH(Calc!$L$10,CY_Actual!$F$5:$Q$5,0)))=0,"",INDEX(CY_Actual!$F$6:$Q$23,MATCH(Monthly_Analysis!$D17,CY_Actual!$D$6:$D$23,0),MATCH(Calc!$L$10,CY_Actual!$F$5:$Q$5,0)))),"")</f>
        <v>1380</v>
      </c>
      <c r="J17" s="139">
        <f>IFERROR(IF(OR(LEN($D17)=0,LEN(G17)=0,LEN(I17)=0),"",IF(INDEX(Metrics!$F$6:$F$23,MATCH(Monthly_Analysis!$B17,Metrics!$B$6:$B$23,0))=Calc!$L$7,G17/I17*100,I17/G17*100)),100)</f>
        <v>89.320388349514573</v>
      </c>
      <c r="K17" s="140">
        <f>IFERROR(IF(OR(LEN($D17)=0,LEN(H17)=0,LEN(I17)=0),"",IF(INDEX(Metrics!$F$6:$F$23,MATCH(Monthly_Analysis!$B17,Metrics!$B$6:$B$23,0))=Calc!$L$7,H17/I17*100,I17/H17*100)),100)</f>
        <v>92</v>
      </c>
      <c r="L17" s="57"/>
      <c r="M17" s="206">
        <f>IFERROR(IF(B17="","",INDEX(PY_Actual_Cumulative!$F$6:$Q$23,MATCH(Monthly_Analysis!$B17,PY_Actual_Cumulative!$B$6:$B$23,0),MATCH(Calc!$L$11,PY_Actual_Cumulative!$F$5:$Q$5,0))),"")</f>
        <v>5577</v>
      </c>
      <c r="N17" s="207">
        <f>IFERROR(IF(B17="","",INDEX(CY_Target_Cumulative!$F$6:$Q$23,MATCH(Monthly_Analysis!$B17,CY_Target_Cumulative!$B$6:$B$23,0),MATCH(Calc!$L$10,CY_Target_Cumulative!$F$5:$Q$5,0))),"")</f>
        <v>6000</v>
      </c>
      <c r="O17" s="207">
        <f>IFERROR(IF(B17="","",INDEX(CY_Actual_Cumulative!$F$6:$Q$23,MATCH(Monthly_Analysis!$B17,CY_Actual_Cumulative!$B$6:$B$23,0),MATCH(Calc!$L$10,CY_Actual_Cumulative!$F$5:$Q$5,0))),"")</f>
        <v>5467.1689879999994</v>
      </c>
      <c r="P17" s="139">
        <f>IFERROR(IF(OR(LEN($D17)=0,LEN(M17)=0,LEN(O17)=0),"",IF(INDEX(Metrics!$F$6:$F$23,MATCH(Monthly_Analysis!$B17,Metrics!$B$6:$B$23,0))=Calc!$L$7,M17/O17*100,O17/M17*100)),100)</f>
        <v>98.030643500089639</v>
      </c>
      <c r="Q17" s="140">
        <f>IFERROR(IF(OR(LEN($D17)=0,LEN(N17)=0,LEN(O17)=0),"",IF(INDEX(Metrics!$F$6:$F$23,MATCH(Monthly_Analysis!$B17,Metrics!$B$6:$B$23,0))=Calc!$L$7,N17/O17*100,O17/N17*100)),100)</f>
        <v>91.119483133333318</v>
      </c>
      <c r="S17" s="3"/>
    </row>
    <row r="18" spans="1:19" x14ac:dyDescent="0.25">
      <c r="A18" s="3"/>
      <c r="B18" s="136">
        <f>IFERROR(IF(LEN(INDEX(Metrics!$B$6:$E$23,ROW($A18)-ROW($A$7),MATCH(B$7,Metrics!$B$5:$E$5,0)))=0,"",INDEX(Metrics!$B$6:$E$23,ROW($A18)-ROW($A$7),MATCH(B$7,Metrics!$B$5:$E$5,0))),"")</f>
        <v>202</v>
      </c>
      <c r="C18" s="163" t="str">
        <f>IFERROR(IF(LEN(INDEX(Metrics!$B$6:$E$23,ROW($A18)-ROW($A$7),MATCH(C$7,Metrics!$B$5:$E$5,0)))=0,"",INDEX(Metrics!$B$6:$E$23,ROW($A18)-ROW($A$7),MATCH(C$7,Metrics!$B$5:$E$5,0))),"")</f>
        <v>Lead Generation</v>
      </c>
      <c r="D18" s="163" t="str">
        <f>IFERROR(IF(LEN(INDEX(Metrics!$B$6:$E$23,ROW($A18)-ROW($A$7),MATCH(D$7,Metrics!$B$5:$E$5,0)))=0,"",INDEX(Metrics!$B$6:$E$23,ROW($A18)-ROW($A$7),MATCH(D$7,Metrics!$B$5:$E$5,0))),"")</f>
        <v>Cost Per Lead Generated</v>
      </c>
      <c r="E18" s="142" t="str">
        <f>IFERROR(IF(LEN(INDEX(Metrics!$B$6:$E$23,ROW($A18)-ROW($A$7),MATCH(E$7,Metrics!$B$5:$E$5,0)))=0,"",INDEX(Metrics!$B$6:$E$23,ROW($A18)-ROW($A$7),MATCH(E$7,Metrics!$B$5:$E$5,0))),"")</f>
        <v>USD</v>
      </c>
      <c r="F18" s="46"/>
      <c r="G18" s="202">
        <f>IFERROR(IF(D18="","",IF(LEN(INDEX(PY_Actual!$F$6:$Q$23,MATCH(Monthly_Analysis!$D18,PY_Actual!$D$6:$D$23,0),MATCH(Calc!$L$11,PY_Actual!$F$5:$Q$5,0)))=0,"",INDEX(PY_Actual!$F$6:$Q$23,MATCH(Monthly_Analysis!$D18,PY_Actual!$D$6:$D$23,0),MATCH(Calc!$L$11,PY_Actual!$F$5:$Q$5,0)))),"")</f>
        <v>1.45</v>
      </c>
      <c r="H18" s="203">
        <f>IFERROR(IF(D18="","",IF(LEN(INDEX(CY_Target!$F$6:$Q$23,MATCH(Monthly_Analysis!$D18,CY_Target!$D$6:$D$23,0),MATCH(Calc!$L$10,CY_Target!$F$5:$Q$5,0)))=0,"",INDEX(CY_Target!$F$6:$Q$23,MATCH(Monthly_Analysis!$D18,CY_Target!$D$6:$D$23,0),MATCH(Calc!$L$10,CY_Target!$F$5:$Q$5,0)))),"")</f>
        <v>1.2</v>
      </c>
      <c r="I18" s="203">
        <f>IFERROR(IF(D18="","",IF(LEN(INDEX(CY_Actual!$F$6:$Q$23,MATCH(Monthly_Analysis!$D18,CY_Actual!$D$6:$D$23,0),MATCH(Calc!$L$10,CY_Actual!$F$5:$Q$5,0)))=0,"",INDEX(CY_Actual!$F$6:$Q$23,MATCH(Monthly_Analysis!$D18,CY_Actual!$D$6:$D$23,0),MATCH(Calc!$L$10,CY_Actual!$F$5:$Q$5,0)))),"")</f>
        <v>1.53</v>
      </c>
      <c r="J18" s="139">
        <f>IFERROR(IF(OR(LEN($D18)=0,LEN(G18)=0,LEN(I18)=0),"",IF(INDEX(Metrics!$F$6:$F$23,MATCH(Monthly_Analysis!$B18,Metrics!$B$6:$B$23,0))=Calc!$L$7,G18/I18*100,I18/G18*100)),100)</f>
        <v>94.77124183006535</v>
      </c>
      <c r="K18" s="140">
        <f>IFERROR(IF(OR(LEN($D18)=0,LEN(H18)=0,LEN(I18)=0),"",IF(INDEX(Metrics!$F$6:$F$23,MATCH(Monthly_Analysis!$B18,Metrics!$B$6:$B$23,0))=Calc!$L$7,H18/I18*100,I18/H18*100)),100)</f>
        <v>78.431372549019613</v>
      </c>
      <c r="L18" s="57"/>
      <c r="M18" s="202">
        <f>IFERROR(IF(B18="","",INDEX(PY_Actual_Cumulative!$F$6:$Q$23,MATCH(Monthly_Analysis!$B18,PY_Actual_Cumulative!$B$6:$B$23,0),MATCH(Calc!$L$11,PY_Actual_Cumulative!$F$5:$Q$5,0))),"")</f>
        <v>1.3049999999999999</v>
      </c>
      <c r="N18" s="203">
        <f>IFERROR(IF(B18="","",INDEX(CY_Target_Cumulative!$F$6:$Q$23,MATCH(Monthly_Analysis!$B18,CY_Target_Cumulative!$B$6:$B$23,0),MATCH(Calc!$L$10,CY_Target_Cumulative!$F$5:$Q$5,0))),"")</f>
        <v>1.2</v>
      </c>
      <c r="O18" s="203">
        <f>IFERROR(IF(B18="","",INDEX(CY_Actual_Cumulative!$F$6:$Q$23,MATCH(Monthly_Analysis!$B18,CY_Actual_Cumulative!$B$6:$B$23,0),MATCH(Calc!$L$10,CY_Actual_Cumulative!$F$5:$Q$5,0))),"")</f>
        <v>1.2966061658000001</v>
      </c>
      <c r="P18" s="139">
        <f>IFERROR(IF(OR(LEN($D18)=0,LEN(M18)=0,LEN(O18)=0),"",IF(INDEX(Metrics!$F$6:$F$23,MATCH(Monthly_Analysis!$B18,Metrics!$B$6:$B$23,0))=Calc!$L$7,M18/O18*100,O18/M18*100)),100)</f>
        <v>100.64736960392449</v>
      </c>
      <c r="Q18" s="140">
        <f>IFERROR(IF(OR(LEN($D18)=0,LEN(N18)=0,LEN(O18)=0),"",IF(INDEX(Metrics!$F$6:$F$23,MATCH(Monthly_Analysis!$B18,Metrics!$B$6:$B$23,0))=Calc!$L$7,N18/O18*100,O18/N18*100)),100)</f>
        <v>92.549305382919073</v>
      </c>
      <c r="S18" s="3"/>
    </row>
    <row r="19" spans="1:19" x14ac:dyDescent="0.25">
      <c r="A19" s="3"/>
      <c r="B19" s="136">
        <f>IFERROR(IF(LEN(INDEX(Metrics!$B$6:$E$23,ROW($A19)-ROW($A$7),MATCH(B$7,Metrics!$B$5:$E$5,0)))=0,"",INDEX(Metrics!$B$6:$E$23,ROW($A19)-ROW($A$7),MATCH(B$7,Metrics!$B$5:$E$5,0))),"")</f>
        <v>203</v>
      </c>
      <c r="C19" s="163" t="str">
        <f>IFERROR(IF(LEN(INDEX(Metrics!$B$6:$E$23,ROW($A19)-ROW($A$7),MATCH(C$7,Metrics!$B$5:$E$5,0)))=0,"",INDEX(Metrics!$B$6:$E$23,ROW($A19)-ROW($A$7),MATCH(C$7,Metrics!$B$5:$E$5,0))),"")</f>
        <v>Lead Generation</v>
      </c>
      <c r="D19" s="163" t="str">
        <f>IFERROR(IF(LEN(INDEX(Metrics!$B$6:$E$23,ROW($A19)-ROW($A$7),MATCH(D$7,Metrics!$B$5:$E$5,0)))=0,"",INDEX(Metrics!$B$6:$E$23,ROW($A19)-ROW($A$7),MATCH(D$7,Metrics!$B$5:$E$5,0))),"")</f>
        <v>Conversion Rate</v>
      </c>
      <c r="E19" s="142" t="str">
        <f>IFERROR(IF(LEN(INDEX(Metrics!$B$6:$E$23,ROW($A19)-ROW($A$7),MATCH(E$7,Metrics!$B$5:$E$5,0)))=0,"",INDEX(Metrics!$B$6:$E$23,ROW($A19)-ROW($A$7),MATCH(E$7,Metrics!$B$5:$E$5,0))),"")</f>
        <v>%</v>
      </c>
      <c r="F19" s="46"/>
      <c r="G19" s="208">
        <f>IFERROR(IF(D19="","",IF(LEN(INDEX(PY_Actual!$F$6:$Q$23,MATCH(Monthly_Analysis!$D19,PY_Actual!$D$6:$D$23,0),MATCH(Calc!$L$11,PY_Actual!$F$5:$Q$5,0)))=0,"",INDEX(PY_Actual!$F$6:$Q$23,MATCH(Monthly_Analysis!$D19,PY_Actual!$D$6:$D$23,0),MATCH(Calc!$L$11,PY_Actual!$F$5:$Q$5,0)))),"")</f>
        <v>2.2200000000000001E-2</v>
      </c>
      <c r="H19" s="209">
        <f>IFERROR(IF(D19="","",IF(LEN(INDEX(CY_Target!$F$6:$Q$23,MATCH(Monthly_Analysis!$D19,CY_Target!$D$6:$D$23,0),MATCH(Calc!$L$10,CY_Target!$F$5:$Q$5,0)))=0,"",INDEX(CY_Target!$F$6:$Q$23,MATCH(Monthly_Analysis!$D19,CY_Target!$D$6:$D$23,0),MATCH(Calc!$L$10,CY_Target!$F$5:$Q$5,0)))),"")</f>
        <v>0.03</v>
      </c>
      <c r="I19" s="209">
        <f>IFERROR(IF(D19="","",IF(LEN(INDEX(CY_Actual!$F$6:$Q$23,MATCH(Monthly_Analysis!$D19,CY_Actual!$D$6:$D$23,0),MATCH(Calc!$L$10,CY_Actual!$F$5:$Q$5,0)))=0,"",INDEX(CY_Actual!$F$6:$Q$23,MATCH(Monthly_Analysis!$D19,CY_Actual!$D$6:$D$23,0),MATCH(Calc!$L$10,CY_Actual!$F$5:$Q$5,0)))),"")</f>
        <v>2.9000000000000001E-2</v>
      </c>
      <c r="J19" s="139">
        <f>IFERROR(IF(OR(LEN($D19)=0,LEN(G19)=0,LEN(I19)=0),"",IF(INDEX(Metrics!$F$6:$F$23,MATCH(Monthly_Analysis!$B19,Metrics!$B$6:$B$23,0))=Calc!$L$7,G19/I19*100,I19/G19*100)),100)</f>
        <v>130.63063063063063</v>
      </c>
      <c r="K19" s="140">
        <f>IFERROR(IF(OR(LEN($D19)=0,LEN(H19)=0,LEN(I19)=0),"",IF(INDEX(Metrics!$F$6:$F$23,MATCH(Monthly_Analysis!$B19,Metrics!$B$6:$B$23,0))=Calc!$L$7,H19/I19*100,I19/H19*100)),100)</f>
        <v>96.666666666666686</v>
      </c>
      <c r="L19" s="57"/>
      <c r="M19" s="208">
        <f>IFERROR(IF(B19="","",INDEX(PY_Actual_Cumulative!$F$6:$Q$23,MATCH(Monthly_Analysis!$B19,PY_Actual_Cumulative!$B$6:$B$23,0),MATCH(Calc!$L$11,PY_Actual_Cumulative!$F$5:$Q$5,0))),"")</f>
        <v>2.7774999999999998E-2</v>
      </c>
      <c r="N19" s="209">
        <f>IFERROR(IF(B19="","",INDEX(CY_Target_Cumulative!$F$6:$Q$23,MATCH(Monthly_Analysis!$B19,CY_Target_Cumulative!$B$6:$B$23,0),MATCH(Calc!$L$10,CY_Target_Cumulative!$F$5:$Q$5,0))),"")</f>
        <v>0.03</v>
      </c>
      <c r="O19" s="209">
        <f>IFERROR(IF(B19="","",INDEX(CY_Actual_Cumulative!$F$6:$Q$23,MATCH(Monthly_Analysis!$B19,CY_Actual_Cumulative!$B$6:$B$23,0),MATCH(Calc!$L$10,CY_Actual_Cumulative!$F$5:$Q$5,0))),"")</f>
        <v>2.68451608E-2</v>
      </c>
      <c r="P19" s="139">
        <f>IFERROR(IF(OR(LEN($D19)=0,LEN(M19)=0,LEN(O19)=0),"",IF(INDEX(Metrics!$F$6:$F$23,MATCH(Monthly_Analysis!$B19,Metrics!$B$6:$B$23,0))=Calc!$L$7,M19/O19*100,O19/M19*100)),100)</f>
        <v>96.652244104410443</v>
      </c>
      <c r="Q19" s="140">
        <f>IFERROR(IF(OR(LEN($D19)=0,LEN(N19)=0,LEN(O19)=0),"",IF(INDEX(Metrics!$F$6:$F$23,MATCH(Monthly_Analysis!$B19,Metrics!$B$6:$B$23,0))=Calc!$L$7,N19/O19*100,O19/N19*100)),100)</f>
        <v>89.483869333333331</v>
      </c>
      <c r="S19" s="3"/>
    </row>
    <row r="20" spans="1:19" x14ac:dyDescent="0.25">
      <c r="A20" s="3"/>
      <c r="B20" s="136">
        <f>IFERROR(IF(LEN(INDEX(Metrics!$B$6:$E$23,ROW($A20)-ROW($A$7),MATCH(B$7,Metrics!$B$5:$E$5,0)))=0,"",INDEX(Metrics!$B$6:$E$23,ROW($A20)-ROW($A$7),MATCH(B$7,Metrics!$B$5:$E$5,0))),"")</f>
        <v>204</v>
      </c>
      <c r="C20" s="163" t="str">
        <f>IFERROR(IF(LEN(INDEX(Metrics!$B$6:$E$23,ROW($A20)-ROW($A$7),MATCH(C$7,Metrics!$B$5:$E$5,0)))=0,"",INDEX(Metrics!$B$6:$E$23,ROW($A20)-ROW($A$7),MATCH(C$7,Metrics!$B$5:$E$5,0))),"")</f>
        <v>Lead Generation</v>
      </c>
      <c r="D20" s="163" t="str">
        <f>IFERROR(IF(LEN(INDEX(Metrics!$B$6:$E$23,ROW($A20)-ROW($A$7),MATCH(D$7,Metrics!$B$5:$E$5,0)))=0,"",INDEX(Metrics!$B$6:$E$23,ROW($A20)-ROW($A$7),MATCH(D$7,Metrics!$B$5:$E$5,0))),"")</f>
        <v>Cost Per Conversion</v>
      </c>
      <c r="E20" s="142" t="str">
        <f>IFERROR(IF(LEN(INDEX(Metrics!$B$6:$E$23,ROW($A20)-ROW($A$7),MATCH(E$7,Metrics!$B$5:$E$5,0)))=0,"",INDEX(Metrics!$B$6:$E$23,ROW($A20)-ROW($A$7),MATCH(E$7,Metrics!$B$5:$E$5,0))),"")</f>
        <v>USD</v>
      </c>
      <c r="F20" s="46"/>
      <c r="G20" s="202">
        <f>IFERROR(IF(D20="","",IF(LEN(INDEX(PY_Actual!$F$6:$Q$23,MATCH(Monthly_Analysis!$D20,PY_Actual!$D$6:$D$23,0),MATCH(Calc!$L$11,PY_Actual!$F$5:$Q$5,0)))=0,"",INDEX(PY_Actual!$F$6:$Q$23,MATCH(Monthly_Analysis!$D20,PY_Actual!$D$6:$D$23,0),MATCH(Calc!$L$11,PY_Actual!$F$5:$Q$5,0)))),"")</f>
        <v>2.5499999999999998</v>
      </c>
      <c r="H20" s="203">
        <f>IFERROR(IF(D20="","",IF(LEN(INDEX(CY_Target!$F$6:$Q$23,MATCH(Monthly_Analysis!$D20,CY_Target!$D$6:$D$23,0),MATCH(Calc!$L$10,CY_Target!$F$5:$Q$5,0)))=0,"",INDEX(CY_Target!$F$6:$Q$23,MATCH(Monthly_Analysis!$D20,CY_Target!$D$6:$D$23,0),MATCH(Calc!$L$10,CY_Target!$F$5:$Q$5,0)))),"")</f>
        <v>2.5499999999999998</v>
      </c>
      <c r="I20" s="203">
        <f>IFERROR(IF(D20="","",IF(LEN(INDEX(CY_Actual!$F$6:$Q$23,MATCH(Monthly_Analysis!$D20,CY_Actual!$D$6:$D$23,0),MATCH(Calc!$L$10,CY_Actual!$F$5:$Q$5,0)))=0,"",INDEX(CY_Actual!$F$6:$Q$23,MATCH(Monthly_Analysis!$D20,CY_Actual!$D$6:$D$23,0),MATCH(Calc!$L$10,CY_Actual!$F$5:$Q$5,0)))),"")</f>
        <v>2.54</v>
      </c>
      <c r="J20" s="139">
        <f>IFERROR(IF(OR(LEN($D20)=0,LEN(G20)=0,LEN(I20)=0),"",IF(INDEX(Metrics!$F$6:$F$23,MATCH(Monthly_Analysis!$B20,Metrics!$B$6:$B$23,0))=Calc!$L$7,G20/I20*100,I20/G20*100)),100)</f>
        <v>100.39370078740157</v>
      </c>
      <c r="K20" s="140">
        <f>IFERROR(IF(OR(LEN($D20)=0,LEN(H20)=0,LEN(I20)=0),"",IF(INDEX(Metrics!$F$6:$F$23,MATCH(Monthly_Analysis!$B20,Metrics!$B$6:$B$23,0))=Calc!$L$7,H20/I20*100,I20/H20*100)),100)</f>
        <v>100.39370078740157</v>
      </c>
      <c r="L20" s="57"/>
      <c r="M20" s="202">
        <f>IFERROR(IF(B20="","",INDEX(PY_Actual_Cumulative!$F$6:$Q$23,MATCH(Monthly_Analysis!$B20,PY_Actual_Cumulative!$B$6:$B$23,0),MATCH(Calc!$L$11,PY_Actual_Cumulative!$F$5:$Q$5,0))),"")</f>
        <v>2.6150000000000002</v>
      </c>
      <c r="N20" s="203">
        <f>IFERROR(IF(B20="","",INDEX(CY_Target_Cumulative!$F$6:$Q$23,MATCH(Monthly_Analysis!$B20,CY_Target_Cumulative!$B$6:$B$23,0),MATCH(Calc!$L$10,CY_Target_Cumulative!$F$5:$Q$5,0))),"")</f>
        <v>2.5499999999999998</v>
      </c>
      <c r="O20" s="203">
        <f>IFERROR(IF(B20="","",INDEX(CY_Actual_Cumulative!$F$6:$Q$23,MATCH(Monthly_Analysis!$B20,CY_Actual_Cumulative!$B$6:$B$23,0),MATCH(Calc!$L$10,CY_Actual_Cumulative!$F$5:$Q$5,0))),"")</f>
        <v>2.4477934540800002</v>
      </c>
      <c r="P20" s="139">
        <f>IFERROR(IF(OR(LEN($D20)=0,LEN(M20)=0,LEN(O20)=0),"",IF(INDEX(Metrics!$F$6:$F$23,MATCH(Monthly_Analysis!$B20,Metrics!$B$6:$B$23,0))=Calc!$L$7,M20/O20*100,O20/M20*100)),100)</f>
        <v>106.8309091047408</v>
      </c>
      <c r="Q20" s="140">
        <f>IFERROR(IF(OR(LEN($D20)=0,LEN(N20)=0,LEN(O20)=0),"",IF(INDEX(Metrics!$F$6:$F$23,MATCH(Monthly_Analysis!$B20,Metrics!$B$6:$B$23,0))=Calc!$L$7,N20/O20*100,O20/N20*100)),100)</f>
        <v>104.17545629716597</v>
      </c>
      <c r="S20" s="18"/>
    </row>
    <row r="21" spans="1:19" x14ac:dyDescent="0.25">
      <c r="A21" s="3"/>
      <c r="B21" s="136">
        <f>IFERROR(IF(LEN(INDEX(Metrics!$B$6:$E$23,ROW($A21)-ROW($A$7),MATCH(B$7,Metrics!$B$5:$E$5,0)))=0,"",INDEX(Metrics!$B$6:$E$23,ROW($A21)-ROW($A$7),MATCH(B$7,Metrics!$B$5:$E$5,0))),"")</f>
        <v>205</v>
      </c>
      <c r="C21" s="163" t="str">
        <f>IFERROR(IF(LEN(INDEX(Metrics!$B$6:$E$23,ROW($A21)-ROW($A$7),MATCH(C$7,Metrics!$B$5:$E$5,0)))=0,"",INDEX(Metrics!$B$6:$E$23,ROW($A21)-ROW($A$7),MATCH(C$7,Metrics!$B$5:$E$5,0))),"")</f>
        <v>Lead Generation</v>
      </c>
      <c r="D21" s="163" t="str">
        <f>IFERROR(IF(LEN(INDEX(Metrics!$B$6:$E$23,ROW($A21)-ROW($A$7),MATCH(D$7,Metrics!$B$5:$E$5,0)))=0,"",INDEX(Metrics!$B$6:$E$23,ROW($A21)-ROW($A$7),MATCH(D$7,Metrics!$B$5:$E$5,0))),"")</f>
        <v>Retention Rate</v>
      </c>
      <c r="E21" s="142" t="str">
        <f>IFERROR(IF(LEN(INDEX(Metrics!$B$6:$E$23,ROW($A21)-ROW($A$7),MATCH(E$7,Metrics!$B$5:$E$5,0)))=0,"",INDEX(Metrics!$B$6:$E$23,ROW($A21)-ROW($A$7),MATCH(E$7,Metrics!$B$5:$E$5,0))),"")</f>
        <v>%</v>
      </c>
      <c r="F21" s="46"/>
      <c r="G21" s="208">
        <f>IFERROR(IF(D21="","",IF(LEN(INDEX(PY_Actual!$F$6:$Q$23,MATCH(Monthly_Analysis!$D21,PY_Actual!$D$6:$D$23,0),MATCH(Calc!$L$11,PY_Actual!$F$5:$Q$5,0)))=0,"",INDEX(PY_Actual!$F$6:$Q$23,MATCH(Monthly_Analysis!$D21,PY_Actual!$D$6:$D$23,0),MATCH(Calc!$L$11,PY_Actual!$F$5:$Q$5,0)))),"")</f>
        <v>0.85399999999999998</v>
      </c>
      <c r="H21" s="209">
        <f>IFERROR(IF(D21="","",IF(LEN(INDEX(CY_Target!$F$6:$Q$23,MATCH(Monthly_Analysis!$D21,CY_Target!$D$6:$D$23,0),MATCH(Calc!$L$10,CY_Target!$F$5:$Q$5,0)))=0,"",INDEX(CY_Target!$F$6:$Q$23,MATCH(Monthly_Analysis!$D21,CY_Target!$D$6:$D$23,0),MATCH(Calc!$L$10,CY_Target!$F$5:$Q$5,0)))),"")</f>
        <v>0.85</v>
      </c>
      <c r="I21" s="209">
        <f>IFERROR(IF(D21="","",IF(LEN(INDEX(CY_Actual!$F$6:$Q$23,MATCH(Monthly_Analysis!$D21,CY_Actual!$D$6:$D$23,0),MATCH(Calc!$L$10,CY_Actual!$F$5:$Q$5,0)))=0,"",INDEX(CY_Actual!$F$6:$Q$23,MATCH(Monthly_Analysis!$D21,CY_Actual!$D$6:$D$23,0),MATCH(Calc!$L$10,CY_Actual!$F$5:$Q$5,0)))),"")</f>
        <v>0.89</v>
      </c>
      <c r="J21" s="139">
        <f>IFERROR(IF(OR(LEN($D21)=0,LEN(G21)=0,LEN(I21)=0),"",IF(INDEX(Metrics!$F$6:$F$23,MATCH(Monthly_Analysis!$B21,Metrics!$B$6:$B$23,0))=Calc!$L$7,G21/I21*100,I21/G21*100)),100)</f>
        <v>104.21545667447307</v>
      </c>
      <c r="K21" s="140">
        <f>IFERROR(IF(OR(LEN($D21)=0,LEN(H21)=0,LEN(I21)=0),"",IF(INDEX(Metrics!$F$6:$F$23,MATCH(Monthly_Analysis!$B21,Metrics!$B$6:$B$23,0))=Calc!$L$7,H21/I21*100,I21/H21*100)),100)</f>
        <v>104.70588235294119</v>
      </c>
      <c r="L21" s="57"/>
      <c r="M21" s="208">
        <f>IFERROR(IF(B21="","",INDEX(PY_Actual_Cumulative!$F$6:$Q$23,MATCH(Monthly_Analysis!$B21,PY_Actual_Cumulative!$B$6:$B$23,0),MATCH(Calc!$L$11,PY_Actual_Cumulative!$F$5:$Q$5,0))),"")</f>
        <v>0.82450000000000001</v>
      </c>
      <c r="N21" s="209">
        <f>IFERROR(IF(B21="","",INDEX(CY_Target_Cumulative!$F$6:$Q$23,MATCH(Monthly_Analysis!$B21,CY_Target_Cumulative!$B$6:$B$23,0),MATCH(Calc!$L$10,CY_Target_Cumulative!$F$5:$Q$5,0))),"")</f>
        <v>0.85</v>
      </c>
      <c r="O21" s="209">
        <f>IFERROR(IF(B21="","",INDEX(CY_Actual_Cumulative!$F$6:$Q$23,MATCH(Monthly_Analysis!$B21,CY_Actual_Cumulative!$B$6:$B$23,0),MATCH(Calc!$L$10,CY_Actual_Cumulative!$F$5:$Q$5,0))),"")</f>
        <v>0.82500000000000007</v>
      </c>
      <c r="P21" s="139">
        <f>IFERROR(IF(OR(LEN($D21)=0,LEN(M21)=0,LEN(O21)=0),"",IF(INDEX(Metrics!$F$6:$F$23,MATCH(Monthly_Analysis!$B21,Metrics!$B$6:$B$23,0))=Calc!$L$7,M21/O21*100,O21/M21*100)),100)</f>
        <v>100.06064281382656</v>
      </c>
      <c r="Q21" s="140">
        <f>IFERROR(IF(OR(LEN($D21)=0,LEN(N21)=0,LEN(O21)=0),"",IF(INDEX(Metrics!$F$6:$F$23,MATCH(Monthly_Analysis!$B21,Metrics!$B$6:$B$23,0))=Calc!$L$7,N21/O21*100,O21/N21*100)),100)</f>
        <v>97.058823529411768</v>
      </c>
      <c r="S21" s="18"/>
    </row>
    <row r="22" spans="1:19" x14ac:dyDescent="0.25">
      <c r="A22" s="3"/>
      <c r="B22" s="136">
        <f>IFERROR(IF(LEN(INDEX(Metrics!$B$6:$E$23,ROW($A22)-ROW($A$7),MATCH(B$7,Metrics!$B$5:$E$5,0)))=0,"",INDEX(Metrics!$B$6:$E$23,ROW($A22)-ROW($A$7),MATCH(B$7,Metrics!$B$5:$E$5,0))),"")</f>
        <v>206</v>
      </c>
      <c r="C22" s="163" t="str">
        <f>IFERROR(IF(LEN(INDEX(Metrics!$B$6:$E$23,ROW($A22)-ROW($A$7),MATCH(C$7,Metrics!$B$5:$E$5,0)))=0,"",INDEX(Metrics!$B$6:$E$23,ROW($A22)-ROW($A$7),MATCH(C$7,Metrics!$B$5:$E$5,0))),"")</f>
        <v>Lead Generation</v>
      </c>
      <c r="D22" s="163" t="str">
        <f>IFERROR(IF(LEN(INDEX(Metrics!$B$6:$E$23,ROW($A22)-ROW($A$7),MATCH(D$7,Metrics!$B$5:$E$5,0)))=0,"",INDEX(Metrics!$B$6:$E$23,ROW($A22)-ROW($A$7),MATCH(D$7,Metrics!$B$5:$E$5,0))),"")</f>
        <v>Acquisition Rate</v>
      </c>
      <c r="E22" s="142" t="str">
        <f>IFERROR(IF(LEN(INDEX(Metrics!$B$6:$E$23,ROW($A22)-ROW($A$7),MATCH(E$7,Metrics!$B$5:$E$5,0)))=0,"",INDEX(Metrics!$B$6:$E$23,ROW($A22)-ROW($A$7),MATCH(E$7,Metrics!$B$5:$E$5,0))),"")</f>
        <v>%</v>
      </c>
      <c r="F22" s="46"/>
      <c r="G22" s="208">
        <f>IFERROR(IF(D22="","",IF(LEN(INDEX(PY_Actual!$F$6:$Q$23,MATCH(Monthly_Analysis!$D22,PY_Actual!$D$6:$D$23,0),MATCH(Calc!$L$11,PY_Actual!$F$5:$Q$5,0)))=0,"",INDEX(PY_Actual!$F$6:$Q$23,MATCH(Monthly_Analysis!$D22,PY_Actual!$D$6:$D$23,0),MATCH(Calc!$L$11,PY_Actual!$F$5:$Q$5,0)))),"")</f>
        <v>0.23899999999999999</v>
      </c>
      <c r="H22" s="209">
        <f>IFERROR(IF(D22="","",IF(LEN(INDEX(CY_Target!$F$6:$Q$23,MATCH(Monthly_Analysis!$D22,CY_Target!$D$6:$D$23,0),MATCH(Calc!$L$10,CY_Target!$F$5:$Q$5,0)))=0,"",INDEX(CY_Target!$F$6:$Q$23,MATCH(Monthly_Analysis!$D22,CY_Target!$D$6:$D$23,0),MATCH(Calc!$L$10,CY_Target!$F$5:$Q$5,0)))),"")</f>
        <v>0.2</v>
      </c>
      <c r="I22" s="209">
        <f>IFERROR(IF(D22="","",IF(LEN(INDEX(CY_Actual!$F$6:$Q$23,MATCH(Monthly_Analysis!$D22,CY_Actual!$D$6:$D$23,0),MATCH(Calc!$L$10,CY_Actual!$F$5:$Q$5,0)))=0,"",INDEX(CY_Actual!$F$6:$Q$23,MATCH(Monthly_Analysis!$D22,CY_Actual!$D$6:$D$23,0),MATCH(Calc!$L$10,CY_Actual!$F$5:$Q$5,0)))),"")</f>
        <v>0.16300000000000001</v>
      </c>
      <c r="J22" s="139">
        <f>IFERROR(IF(OR(LEN($D22)=0,LEN(G22)=0,LEN(I22)=0),"",IF(INDEX(Metrics!$F$6:$F$23,MATCH(Monthly_Analysis!$B22,Metrics!$B$6:$B$23,0))=Calc!$L$7,G22/I22*100,I22/G22*100)),100)</f>
        <v>68.200836820083694</v>
      </c>
      <c r="K22" s="140">
        <f>IFERROR(IF(OR(LEN($D22)=0,LEN(H22)=0,LEN(I22)=0),"",IF(INDEX(Metrics!$F$6:$F$23,MATCH(Monthly_Analysis!$B22,Metrics!$B$6:$B$23,0))=Calc!$L$7,H22/I22*100,I22/H22*100)),100)</f>
        <v>81.5</v>
      </c>
      <c r="L22" s="57"/>
      <c r="M22" s="208">
        <f>IFERROR(IF(B22="","",INDEX(PY_Actual_Cumulative!$F$6:$Q$23,MATCH(Monthly_Analysis!$B22,PY_Actual_Cumulative!$B$6:$B$23,0),MATCH(Calc!$L$11,PY_Actual_Cumulative!$F$5:$Q$5,0))),"")</f>
        <v>0.21907499999999999</v>
      </c>
      <c r="N22" s="209">
        <f>IFERROR(IF(B22="","",INDEX(CY_Target_Cumulative!$F$6:$Q$23,MATCH(Monthly_Analysis!$B22,CY_Target_Cumulative!$B$6:$B$23,0),MATCH(Calc!$L$10,CY_Target_Cumulative!$F$5:$Q$5,0))),"")</f>
        <v>0.2</v>
      </c>
      <c r="O22" s="209">
        <f>IFERROR(IF(B22="","",INDEX(CY_Actual_Cumulative!$F$6:$Q$23,MATCH(Monthly_Analysis!$B22,CY_Actual_Cumulative!$B$6:$B$23,0),MATCH(Calc!$L$10,CY_Actual_Cumulative!$F$5:$Q$5,0))),"")</f>
        <v>0.17649999999999999</v>
      </c>
      <c r="P22" s="139">
        <f>IFERROR(IF(OR(LEN($D22)=0,LEN(M22)=0,LEN(O22)=0),"",IF(INDEX(Metrics!$F$6:$F$23,MATCH(Monthly_Analysis!$B22,Metrics!$B$6:$B$23,0))=Calc!$L$7,M22/O22*100,O22/M22*100)),100)</f>
        <v>80.566016204496165</v>
      </c>
      <c r="Q22" s="140">
        <f>IFERROR(IF(OR(LEN($D22)=0,LEN(N22)=0,LEN(O22)=0),"",IF(INDEX(Metrics!$F$6:$F$23,MATCH(Monthly_Analysis!$B22,Metrics!$B$6:$B$23,0))=Calc!$L$7,N22/O22*100,O22/N22*100)),100)</f>
        <v>88.25</v>
      </c>
      <c r="S22" s="18"/>
    </row>
    <row r="23" spans="1:19" x14ac:dyDescent="0.25">
      <c r="A23" s="3"/>
      <c r="B23" s="136">
        <f>IFERROR(IF(LEN(INDEX(Metrics!$B$6:$E$23,ROW($A23)-ROW($A$7),MATCH(B$7,Metrics!$B$5:$E$5,0)))=0,"",INDEX(Metrics!$B$6:$E$23,ROW($A23)-ROW($A$7),MATCH(B$7,Metrics!$B$5:$E$5,0))),"")</f>
        <v>207</v>
      </c>
      <c r="C23" s="163" t="str">
        <f>IFERROR(IF(LEN(INDEX(Metrics!$B$6:$E$23,ROW($A23)-ROW($A$7),MATCH(C$7,Metrics!$B$5:$E$5,0)))=0,"",INDEX(Metrics!$B$6:$E$23,ROW($A23)-ROW($A$7),MATCH(C$7,Metrics!$B$5:$E$5,0))),"")</f>
        <v>Lead Generation</v>
      </c>
      <c r="D23" s="163" t="str">
        <f>IFERROR(IF(LEN(INDEX(Metrics!$B$6:$E$23,ROW($A23)-ROW($A$7),MATCH(D$7,Metrics!$B$5:$E$5,0)))=0,"",INDEX(Metrics!$B$6:$E$23,ROW($A23)-ROW($A$7),MATCH(D$7,Metrics!$B$5:$E$5,0))),"")</f>
        <v>Churn Rate</v>
      </c>
      <c r="E23" s="142" t="str">
        <f>IFERROR(IF(LEN(INDEX(Metrics!$B$6:$E$23,ROW($A23)-ROW($A$7),MATCH(E$7,Metrics!$B$5:$E$5,0)))=0,"",INDEX(Metrics!$B$6:$E$23,ROW($A23)-ROW($A$7),MATCH(E$7,Metrics!$B$5:$E$5,0))),"")</f>
        <v>%</v>
      </c>
      <c r="F23" s="46"/>
      <c r="G23" s="208">
        <f>IFERROR(IF(D23="","",IF(LEN(INDEX(PY_Actual!$F$6:$Q$23,MATCH(Monthly_Analysis!$D23,PY_Actual!$D$6:$D$23,0),MATCH(Calc!$L$11,PY_Actual!$F$5:$Q$5,0)))=0,"",INDEX(PY_Actual!$F$6:$Q$23,MATCH(Monthly_Analysis!$D23,PY_Actual!$D$6:$D$23,0),MATCH(Calc!$L$11,PY_Actual!$F$5:$Q$5,0)))),"")</f>
        <v>0.16200000000000001</v>
      </c>
      <c r="H23" s="209">
        <f>IFERROR(IF(D23="","",IF(LEN(INDEX(CY_Target!$F$6:$Q$23,MATCH(Monthly_Analysis!$D23,CY_Target!$D$6:$D$23,0),MATCH(Calc!$L$10,CY_Target!$F$5:$Q$5,0)))=0,"",INDEX(CY_Target!$F$6:$Q$23,MATCH(Monthly_Analysis!$D23,CY_Target!$D$6:$D$23,0),MATCH(Calc!$L$10,CY_Target!$F$5:$Q$5,0)))),"")</f>
        <v>0.15</v>
      </c>
      <c r="I23" s="209">
        <f>IFERROR(IF(D23="","",IF(LEN(INDEX(CY_Actual!$F$6:$Q$23,MATCH(Monthly_Analysis!$D23,CY_Actual!$D$6:$D$23,0),MATCH(Calc!$L$10,CY_Actual!$F$5:$Q$5,0)))=0,"",INDEX(CY_Actual!$F$6:$Q$23,MATCH(Monthly_Analysis!$D23,CY_Actual!$D$6:$D$23,0),MATCH(Calc!$L$10,CY_Actual!$F$5:$Q$5,0)))),"")</f>
        <v>0.20100000000000001</v>
      </c>
      <c r="J23" s="139">
        <f>IFERROR(IF(OR(LEN($D23)=0,LEN(G23)=0,LEN(I23)=0),"",IF(INDEX(Metrics!$F$6:$F$23,MATCH(Monthly_Analysis!$B23,Metrics!$B$6:$B$23,0))=Calc!$L$7,G23/I23*100,I23/G23*100)),100)</f>
        <v>80.597014925373131</v>
      </c>
      <c r="K23" s="140">
        <f>IFERROR(IF(OR(LEN($D23)=0,LEN(H23)=0,LEN(I23)=0),"",IF(INDEX(Metrics!$F$6:$F$23,MATCH(Monthly_Analysis!$B23,Metrics!$B$6:$B$23,0))=Calc!$L$7,H23/I23*100,I23/H23*100)),100)</f>
        <v>74.626865671641781</v>
      </c>
      <c r="L23" s="57"/>
      <c r="M23" s="208">
        <f>IFERROR(IF(B23="","",INDEX(PY_Actual_Cumulative!$F$6:$Q$23,MATCH(Monthly_Analysis!$B23,PY_Actual_Cumulative!$B$6:$B$23,0),MATCH(Calc!$L$11,PY_Actual_Cumulative!$F$5:$Q$5,0))),"")</f>
        <v>0.15275</v>
      </c>
      <c r="N23" s="209">
        <f>IFERROR(IF(B23="","",INDEX(CY_Target_Cumulative!$F$6:$Q$23,MATCH(Monthly_Analysis!$B23,CY_Target_Cumulative!$B$6:$B$23,0),MATCH(Calc!$L$10,CY_Target_Cumulative!$F$5:$Q$5,0))),"")</f>
        <v>0.15</v>
      </c>
      <c r="O23" s="209">
        <f>IFERROR(IF(B23="","",INDEX(CY_Actual_Cumulative!$F$6:$Q$23,MATCH(Monthly_Analysis!$B23,CY_Actual_Cumulative!$B$6:$B$23,0),MATCH(Calc!$L$10,CY_Actual_Cumulative!$F$5:$Q$5,0))),"")</f>
        <v>0.19650000000000001</v>
      </c>
      <c r="P23" s="139">
        <f>IFERROR(IF(OR(LEN($D23)=0,LEN(M23)=0,LEN(O23)=0),"",IF(INDEX(Metrics!$F$6:$F$23,MATCH(Monthly_Analysis!$B23,Metrics!$B$6:$B$23,0))=Calc!$L$7,M23/O23*100,O23/M23*100)),100)</f>
        <v>77.735368956743002</v>
      </c>
      <c r="Q23" s="140">
        <f>IFERROR(IF(OR(LEN($D23)=0,LEN(N23)=0,LEN(O23)=0),"",IF(INDEX(Metrics!$F$6:$F$23,MATCH(Monthly_Analysis!$B23,Metrics!$B$6:$B$23,0))=Calc!$L$7,N23/O23*100,O23/N23*100)),100)</f>
        <v>76.33587786259541</v>
      </c>
      <c r="S23" s="18"/>
    </row>
    <row r="24" spans="1:19" x14ac:dyDescent="0.25">
      <c r="A24" s="3"/>
      <c r="B24" s="136">
        <f>IFERROR(IF(LEN(INDEX(Metrics!$B$6:$E$23,ROW($A24)-ROW($A$7),MATCH(B$7,Metrics!$B$5:$E$5,0)))=0,"",INDEX(Metrics!$B$6:$E$23,ROW($A24)-ROW($A$7),MATCH(B$7,Metrics!$B$5:$E$5,0))),"")</f>
        <v>208</v>
      </c>
      <c r="C24" s="163" t="str">
        <f>IFERROR(IF(LEN(INDEX(Metrics!$B$6:$E$23,ROW($A24)-ROW($A$7),MATCH(C$7,Metrics!$B$5:$E$5,0)))=0,"",INDEX(Metrics!$B$6:$E$23,ROW($A24)-ROW($A$7),MATCH(C$7,Metrics!$B$5:$E$5,0))),"")</f>
        <v>Lead Generation</v>
      </c>
      <c r="D24" s="163" t="str">
        <f>IFERROR(IF(LEN(INDEX(Metrics!$B$6:$E$23,ROW($A24)-ROW($A$7),MATCH(D$7,Metrics!$B$5:$E$5,0)))=0,"",INDEX(Metrics!$B$6:$E$23,ROW($A24)-ROW($A$7),MATCH(D$7,Metrics!$B$5:$E$5,0))),"")</f>
        <v/>
      </c>
      <c r="E24" s="142" t="str">
        <f>IFERROR(IF(LEN(INDEX(Metrics!$B$6:$E$23,ROW($A24)-ROW($A$7),MATCH(E$7,Metrics!$B$5:$E$5,0)))=0,"",INDEX(Metrics!$B$6:$E$23,ROW($A24)-ROW($A$7),MATCH(E$7,Metrics!$B$5:$E$5,0))),"")</f>
        <v/>
      </c>
      <c r="F24" s="46"/>
      <c r="G24" s="118" t="str">
        <f>IFERROR(IF(D24="","",IF(LEN(INDEX(PY_Actual!$F$6:$Q$23,MATCH(Monthly_Analysis!$D24,PY_Actual!$D$6:$D$23,0),MATCH(Calc!$L$11,PY_Actual!$F$5:$Q$5,0)))=0,"",INDEX(PY_Actual!$F$6:$Q$23,MATCH(Monthly_Analysis!$D24,PY_Actual!$D$6:$D$23,0),MATCH(Calc!$L$11,PY_Actual!$F$5:$Q$5,0)))),"")</f>
        <v/>
      </c>
      <c r="H24" s="119" t="str">
        <f>IFERROR(IF(D24="","",IF(LEN(INDEX(CY_Target!$F$6:$Q$23,MATCH(Monthly_Analysis!$D24,CY_Target!$D$6:$D$23,0),MATCH(Calc!$L$10,CY_Target!$F$5:$Q$5,0)))=0,"",INDEX(CY_Target!$F$6:$Q$23,MATCH(Monthly_Analysis!$D24,CY_Target!$D$6:$D$23,0),MATCH(Calc!$L$10,CY_Target!$F$5:$Q$5,0)))),"")</f>
        <v/>
      </c>
      <c r="I24" s="119" t="str">
        <f>IFERROR(IF(D24="","",IF(LEN(INDEX(CY_Actual!$F$6:$Q$23,MATCH(Monthly_Analysis!$D24,CY_Actual!$D$6:$D$23,0),MATCH(Calc!$L$10,CY_Actual!$F$5:$Q$5,0)))=0,"",INDEX(CY_Actual!$F$6:$Q$23,MATCH(Monthly_Analysis!$D24,CY_Actual!$D$6:$D$23,0),MATCH(Calc!$L$10,CY_Actual!$F$5:$Q$5,0)))),"")</f>
        <v/>
      </c>
      <c r="J24" s="139" t="str">
        <f>IFERROR(IF(OR(LEN($D24)=0,LEN(G24)=0,LEN(I24)=0),"",IF(INDEX(Metrics!$F$6:$F$23,MATCH(Monthly_Analysis!$B24,Metrics!$B$6:$B$23,0))=Calc!$L$7,G24/I24*100,I24/G24*100)),100)</f>
        <v/>
      </c>
      <c r="K24" s="140" t="str">
        <f>IFERROR(IF(OR(LEN($D24)=0,LEN(H24)=0,LEN(I24)=0),"",IF(INDEX(Metrics!$F$6:$F$23,MATCH(Monthly_Analysis!$B24,Metrics!$B$6:$B$23,0))=Calc!$L$7,H24/I24*100,I24/H24*100)),100)</f>
        <v/>
      </c>
      <c r="L24" s="57"/>
      <c r="M24" s="118" t="str">
        <f>IFERROR(IF(B24="","",INDEX(PY_Actual_Cumulative!$F$6:$Q$23,MATCH(Monthly_Analysis!$B24,PY_Actual_Cumulative!$B$6:$B$23,0),MATCH(Calc!$L$11,PY_Actual_Cumulative!$F$5:$Q$5,0))),"")</f>
        <v/>
      </c>
      <c r="N24" s="119" t="str">
        <f>IFERROR(IF(B24="","",INDEX(CY_Target_Cumulative!$F$6:$Q$23,MATCH(Monthly_Analysis!$B24,CY_Target_Cumulative!$B$6:$B$23,0),MATCH(Calc!$L$10,CY_Target_Cumulative!$F$5:$Q$5,0))),"")</f>
        <v/>
      </c>
      <c r="O24" s="119" t="str">
        <f>IFERROR(IF(B24="","",INDEX(CY_Actual_Cumulative!$F$6:$Q$23,MATCH(Monthly_Analysis!$B24,CY_Actual_Cumulative!$B$6:$B$23,0),MATCH(Calc!$L$10,CY_Actual_Cumulative!$F$5:$Q$5,0))),"")</f>
        <v/>
      </c>
      <c r="P24" s="139" t="str">
        <f>IFERROR(IF(OR(LEN($D24)=0,LEN(M24)=0,LEN(O24)=0),"",IF(INDEX(Metrics!$F$6:$F$23,MATCH(Monthly_Analysis!$B24,Metrics!$B$6:$B$23,0))=Calc!$L$7,M24/O24*100,O24/M24*100)),100)</f>
        <v/>
      </c>
      <c r="Q24" s="140" t="str">
        <f>IFERROR(IF(OR(LEN($D24)=0,LEN(N24)=0,LEN(O24)=0),"",IF(INDEX(Metrics!$F$6:$F$23,MATCH(Monthly_Analysis!$B24,Metrics!$B$6:$B$23,0))=Calc!$L$7,N24/O24*100,O24/N24*100)),100)</f>
        <v/>
      </c>
      <c r="S24" s="18"/>
    </row>
    <row r="25" spans="1:19" x14ac:dyDescent="0.25">
      <c r="A25" s="3"/>
      <c r="B25" s="247">
        <f>IFERROR(IF(LEN(INDEX(Metrics!$B$6:$E$23,ROW($A25)-ROW($A$7),MATCH(B$7,Metrics!$B$5:$E$5,0)))=0,"",INDEX(Metrics!$B$6:$E$23,ROW($A25)-ROW($A$7),MATCH(B$7,Metrics!$B$5:$E$5,0))),"")</f>
        <v>209</v>
      </c>
      <c r="C25" s="248" t="str">
        <f>IFERROR(IF(LEN(INDEX(Metrics!$B$6:$E$23,ROW($A25)-ROW($A$7),MATCH(C$7,Metrics!$B$5:$E$5,0)))=0,"",INDEX(Metrics!$B$6:$E$23,ROW($A25)-ROW($A$7),MATCH(C$7,Metrics!$B$5:$E$5,0))),"")</f>
        <v>Lead Generation</v>
      </c>
      <c r="D25" s="248" t="str">
        <f>IFERROR(IF(LEN(INDEX(Metrics!$B$6:$E$23,ROW($A25)-ROW($A$7),MATCH(D$7,Metrics!$B$5:$E$5,0)))=0,"",INDEX(Metrics!$B$6:$E$23,ROW($A25)-ROW($A$7),MATCH(D$7,Metrics!$B$5:$E$5,0))),"")</f>
        <v/>
      </c>
      <c r="E25" s="249" t="str">
        <f>IFERROR(IF(LEN(INDEX(Metrics!$B$6:$E$23,ROW($A25)-ROW($A$7),MATCH(E$7,Metrics!$B$5:$E$5,0)))=0,"",INDEX(Metrics!$B$6:$E$23,ROW($A25)-ROW($A$7),MATCH(E$7,Metrics!$B$5:$E$5,0))),"")</f>
        <v/>
      </c>
      <c r="F25" s="46"/>
      <c r="G25" s="250" t="str">
        <f>IFERROR(IF(D25="","",IF(LEN(INDEX(PY_Actual!$F$6:$Q$23,MATCH(Monthly_Analysis!$D25,PY_Actual!$D$6:$D$23,0),MATCH(Calc!$L$11,PY_Actual!$F$5:$Q$5,0)))=0,"",INDEX(PY_Actual!$F$6:$Q$23,MATCH(Monthly_Analysis!$D25,PY_Actual!$D$6:$D$23,0),MATCH(Calc!$L$11,PY_Actual!$F$5:$Q$5,0)))),"")</f>
        <v/>
      </c>
      <c r="H25" s="251" t="str">
        <f>IFERROR(IF(D25="","",IF(LEN(INDEX(CY_Target!$F$6:$Q$23,MATCH(Monthly_Analysis!$D25,CY_Target!$D$6:$D$23,0),MATCH(Calc!$L$10,CY_Target!$F$5:$Q$5,0)))=0,"",INDEX(CY_Target!$F$6:$Q$23,MATCH(Monthly_Analysis!$D25,CY_Target!$D$6:$D$23,0),MATCH(Calc!$L$10,CY_Target!$F$5:$Q$5,0)))),"")</f>
        <v/>
      </c>
      <c r="I25" s="251" t="str">
        <f>IFERROR(IF(D25="","",IF(LEN(INDEX(CY_Actual!$F$6:$Q$23,MATCH(Monthly_Analysis!$D25,CY_Actual!$D$6:$D$23,0),MATCH(Calc!$L$10,CY_Actual!$F$5:$Q$5,0)))=0,"",INDEX(CY_Actual!$F$6:$Q$23,MATCH(Monthly_Analysis!$D25,CY_Actual!$D$6:$D$23,0),MATCH(Calc!$L$10,CY_Actual!$F$5:$Q$5,0)))),"")</f>
        <v/>
      </c>
      <c r="J25" s="252" t="str">
        <f>IFERROR(IF(OR(LEN($D25)=0,LEN(G25)=0,LEN(I25)=0),"",IF(INDEX(Metrics!$F$6:$F$23,MATCH(Monthly_Analysis!$B25,Metrics!$B$6:$B$23,0))=Calc!$L$7,G25/I25*100,I25/G25*100)),100)</f>
        <v/>
      </c>
      <c r="K25" s="253" t="str">
        <f>IFERROR(IF(OR(LEN($D25)=0,LEN(H25)=0,LEN(I25)=0),"",IF(INDEX(Metrics!$F$6:$F$23,MATCH(Monthly_Analysis!$B25,Metrics!$B$6:$B$23,0))=Calc!$L$7,H25/I25*100,I25/H25*100)),100)</f>
        <v/>
      </c>
      <c r="L25" s="57"/>
      <c r="M25" s="250" t="str">
        <f>IFERROR(IF(B25="","",INDEX(PY_Actual_Cumulative!$F$6:$Q$23,MATCH(Monthly_Analysis!$B25,PY_Actual_Cumulative!$B$6:$B$23,0),MATCH(Calc!$L$11,PY_Actual_Cumulative!$F$5:$Q$5,0))),"")</f>
        <v/>
      </c>
      <c r="N25" s="251" t="str">
        <f>IFERROR(IF(B25="","",INDEX(CY_Target_Cumulative!$F$6:$Q$23,MATCH(Monthly_Analysis!$B25,CY_Target_Cumulative!$B$6:$B$23,0),MATCH(Calc!$L$10,CY_Target_Cumulative!$F$5:$Q$5,0))),"")</f>
        <v/>
      </c>
      <c r="O25" s="251" t="str">
        <f>IFERROR(IF(B25="","",INDEX(CY_Actual_Cumulative!$F$6:$Q$23,MATCH(Monthly_Analysis!$B25,CY_Actual_Cumulative!$B$6:$B$23,0),MATCH(Calc!$L$10,CY_Actual_Cumulative!$F$5:$Q$5,0))),"")</f>
        <v/>
      </c>
      <c r="P25" s="252" t="str">
        <f>IFERROR(IF(OR(LEN($D25)=0,LEN(M25)=0,LEN(O25)=0),"",IF(INDEX(Metrics!$F$6:$F$23,MATCH(Monthly_Analysis!$B25,Metrics!$B$6:$B$23,0))=Calc!$L$7,M25/O25*100,O25/M25*100)),100)</f>
        <v/>
      </c>
      <c r="Q25" s="253" t="str">
        <f>IFERROR(IF(OR(LEN($D25)=0,LEN(N25)=0,LEN(O25)=0),"",IF(INDEX(Metrics!$F$6:$F$23,MATCH(Monthly_Analysis!$B25,Metrics!$B$6:$B$23,0))=Calc!$L$7,N25/O25*100,O25/N25*100)),100)</f>
        <v/>
      </c>
      <c r="S25" s="18"/>
    </row>
    <row r="26" spans="1:19" x14ac:dyDescent="0.25">
      <c r="A26" s="3"/>
      <c r="B26" s="254">
        <v>301</v>
      </c>
      <c r="C26" s="255" t="s">
        <v>132</v>
      </c>
      <c r="D26" s="255" t="s">
        <v>133</v>
      </c>
      <c r="E26" s="256" t="s">
        <v>100</v>
      </c>
      <c r="F26" s="46"/>
      <c r="G26" s="260"/>
      <c r="H26" s="261"/>
      <c r="I26" s="261"/>
      <c r="J26" s="262"/>
      <c r="K26" s="263"/>
      <c r="L26" s="57"/>
      <c r="M26" s="260"/>
      <c r="N26" s="261"/>
      <c r="O26" s="261"/>
      <c r="P26" s="262"/>
      <c r="Q26" s="263"/>
      <c r="S26" s="18"/>
    </row>
    <row r="27" spans="1:19" x14ac:dyDescent="0.25">
      <c r="A27" s="3"/>
      <c r="B27" s="254">
        <v>302</v>
      </c>
      <c r="C27" s="255" t="s">
        <v>132</v>
      </c>
      <c r="D27" s="255" t="s">
        <v>135</v>
      </c>
      <c r="E27" s="256" t="s">
        <v>103</v>
      </c>
      <c r="F27" s="46"/>
      <c r="G27" s="260"/>
      <c r="H27" s="261"/>
      <c r="I27" s="261"/>
      <c r="J27" s="262"/>
      <c r="K27" s="263"/>
      <c r="L27" s="57"/>
      <c r="M27" s="260"/>
      <c r="N27" s="261"/>
      <c r="O27" s="261"/>
      <c r="P27" s="262"/>
      <c r="Q27" s="263"/>
      <c r="S27" s="18"/>
    </row>
    <row r="28" spans="1:19" x14ac:dyDescent="0.25">
      <c r="A28" s="3"/>
      <c r="B28" s="254">
        <v>303</v>
      </c>
      <c r="C28" s="255" t="s">
        <v>132</v>
      </c>
      <c r="D28" s="255" t="s">
        <v>137</v>
      </c>
      <c r="E28" s="256" t="s">
        <v>138</v>
      </c>
      <c r="F28" s="46"/>
      <c r="G28" s="260"/>
      <c r="H28" s="261"/>
      <c r="I28" s="261"/>
      <c r="J28" s="262"/>
      <c r="K28" s="263"/>
      <c r="L28" s="57"/>
      <c r="M28" s="260"/>
      <c r="N28" s="261"/>
      <c r="O28" s="261"/>
      <c r="P28" s="262"/>
      <c r="Q28" s="263"/>
      <c r="S28" s="18"/>
    </row>
    <row r="29" spans="1:19" x14ac:dyDescent="0.25">
      <c r="A29" s="3"/>
      <c r="B29" s="254">
        <v>304</v>
      </c>
      <c r="C29" s="255" t="s">
        <v>132</v>
      </c>
      <c r="D29" s="255" t="s">
        <v>140</v>
      </c>
      <c r="E29" s="256" t="s">
        <v>100</v>
      </c>
      <c r="F29" s="46"/>
      <c r="G29" s="260"/>
      <c r="H29" s="261"/>
      <c r="I29" s="261"/>
      <c r="J29" s="262"/>
      <c r="K29" s="263"/>
      <c r="L29" s="57"/>
      <c r="M29" s="260"/>
      <c r="N29" s="261"/>
      <c r="O29" s="261"/>
      <c r="P29" s="262"/>
      <c r="Q29" s="263"/>
      <c r="S29" s="18"/>
    </row>
    <row r="30" spans="1:19" x14ac:dyDescent="0.25">
      <c r="A30" s="3"/>
      <c r="B30" s="254">
        <v>305</v>
      </c>
      <c r="C30" s="255" t="s">
        <v>132</v>
      </c>
      <c r="D30" s="255" t="s">
        <v>142</v>
      </c>
      <c r="E30" s="256" t="s">
        <v>100</v>
      </c>
      <c r="F30" s="46"/>
      <c r="G30" s="260"/>
      <c r="H30" s="261"/>
      <c r="I30" s="261"/>
      <c r="J30" s="262"/>
      <c r="K30" s="263"/>
      <c r="L30" s="57"/>
      <c r="M30" s="260"/>
      <c r="N30" s="261"/>
      <c r="O30" s="261"/>
      <c r="P30" s="262"/>
      <c r="Q30" s="263"/>
      <c r="S30" s="18"/>
    </row>
    <row r="31" spans="1:19" x14ac:dyDescent="0.25">
      <c r="A31" s="3"/>
      <c r="B31" s="254">
        <v>306</v>
      </c>
      <c r="C31" s="255" t="s">
        <v>132</v>
      </c>
      <c r="D31" s="255" t="s">
        <v>161</v>
      </c>
      <c r="E31" s="256" t="s">
        <v>161</v>
      </c>
      <c r="F31" s="46"/>
      <c r="G31" s="260"/>
      <c r="H31" s="261"/>
      <c r="I31" s="261"/>
      <c r="J31" s="262"/>
      <c r="K31" s="263"/>
      <c r="L31" s="57"/>
      <c r="M31" s="260"/>
      <c r="N31" s="261"/>
      <c r="O31" s="261"/>
      <c r="P31" s="262"/>
      <c r="Q31" s="263"/>
      <c r="S31" s="18"/>
    </row>
    <row r="32" spans="1:19" x14ac:dyDescent="0.25">
      <c r="A32" s="3"/>
      <c r="B32" s="254">
        <v>307</v>
      </c>
      <c r="C32" s="255" t="s">
        <v>132</v>
      </c>
      <c r="D32" s="255" t="s">
        <v>161</v>
      </c>
      <c r="E32" s="256" t="s">
        <v>161</v>
      </c>
      <c r="F32" s="46"/>
      <c r="G32" s="260"/>
      <c r="H32" s="261"/>
      <c r="I32" s="261"/>
      <c r="J32" s="262"/>
      <c r="K32" s="263"/>
      <c r="L32" s="57"/>
      <c r="M32" s="260"/>
      <c r="N32" s="261"/>
      <c r="O32" s="261"/>
      <c r="P32" s="262"/>
      <c r="Q32" s="263"/>
      <c r="S32" s="18"/>
    </row>
    <row r="33" spans="1:19" x14ac:dyDescent="0.25">
      <c r="A33" s="3"/>
      <c r="B33" s="254">
        <v>401</v>
      </c>
      <c r="C33" s="255" t="s">
        <v>144</v>
      </c>
      <c r="D33" s="255" t="s">
        <v>145</v>
      </c>
      <c r="E33" s="256" t="s">
        <v>138</v>
      </c>
      <c r="F33" s="46"/>
      <c r="G33" s="260"/>
      <c r="H33" s="261"/>
      <c r="I33" s="261"/>
      <c r="J33" s="262"/>
      <c r="K33" s="263"/>
      <c r="L33" s="57"/>
      <c r="M33" s="260"/>
      <c r="N33" s="261"/>
      <c r="O33" s="261"/>
      <c r="P33" s="262"/>
      <c r="Q33" s="263"/>
      <c r="S33" s="18"/>
    </row>
    <row r="34" spans="1:19" x14ac:dyDescent="0.25">
      <c r="A34" s="3"/>
      <c r="B34" s="254">
        <v>402</v>
      </c>
      <c r="C34" s="255" t="s">
        <v>144</v>
      </c>
      <c r="D34" s="255" t="s">
        <v>147</v>
      </c>
      <c r="E34" s="256" t="s">
        <v>103</v>
      </c>
      <c r="F34" s="46"/>
      <c r="G34" s="260"/>
      <c r="H34" s="261"/>
      <c r="I34" s="261"/>
      <c r="J34" s="262"/>
      <c r="K34" s="263"/>
      <c r="L34" s="57"/>
      <c r="M34" s="260"/>
      <c r="N34" s="261"/>
      <c r="O34" s="261"/>
      <c r="P34" s="262"/>
      <c r="Q34" s="263"/>
      <c r="S34" s="18"/>
    </row>
    <row r="35" spans="1:19" x14ac:dyDescent="0.25">
      <c r="A35" s="3"/>
      <c r="B35" s="254">
        <v>403</v>
      </c>
      <c r="C35" s="255" t="s">
        <v>144</v>
      </c>
      <c r="D35" s="255" t="s">
        <v>149</v>
      </c>
      <c r="E35" s="256" t="s">
        <v>112</v>
      </c>
      <c r="F35" s="46"/>
      <c r="G35" s="260"/>
      <c r="H35" s="261"/>
      <c r="I35" s="261"/>
      <c r="J35" s="262"/>
      <c r="K35" s="263"/>
      <c r="L35" s="57"/>
      <c r="M35" s="260"/>
      <c r="N35" s="261"/>
      <c r="O35" s="261"/>
      <c r="P35" s="262"/>
      <c r="Q35" s="263"/>
      <c r="S35" s="18"/>
    </row>
    <row r="36" spans="1:19" x14ac:dyDescent="0.25">
      <c r="A36" s="3"/>
      <c r="B36" s="254">
        <v>404</v>
      </c>
      <c r="C36" s="255" t="s">
        <v>144</v>
      </c>
      <c r="D36" s="255" t="s">
        <v>151</v>
      </c>
      <c r="E36" s="256" t="s">
        <v>103</v>
      </c>
      <c r="F36" s="46"/>
      <c r="G36" s="260"/>
      <c r="H36" s="261"/>
      <c r="I36" s="261"/>
      <c r="J36" s="262"/>
      <c r="K36" s="263"/>
      <c r="L36" s="57"/>
      <c r="M36" s="260"/>
      <c r="N36" s="261"/>
      <c r="O36" s="261"/>
      <c r="P36" s="262"/>
      <c r="Q36" s="263"/>
      <c r="S36" s="18"/>
    </row>
    <row r="37" spans="1:19" x14ac:dyDescent="0.25">
      <c r="A37" s="3"/>
      <c r="B37" s="254">
        <v>405</v>
      </c>
      <c r="C37" s="255" t="s">
        <v>144</v>
      </c>
      <c r="D37" s="255" t="s">
        <v>161</v>
      </c>
      <c r="E37" s="256" t="s">
        <v>161</v>
      </c>
      <c r="F37" s="46"/>
      <c r="G37" s="260"/>
      <c r="H37" s="261"/>
      <c r="I37" s="261"/>
      <c r="J37" s="262"/>
      <c r="K37" s="263"/>
      <c r="L37" s="57"/>
      <c r="M37" s="260"/>
      <c r="N37" s="261"/>
      <c r="O37" s="261"/>
      <c r="P37" s="262"/>
      <c r="Q37" s="263"/>
      <c r="S37" s="18"/>
    </row>
    <row r="38" spans="1:19" x14ac:dyDescent="0.25">
      <c r="A38" s="3"/>
      <c r="B38" s="254">
        <v>406</v>
      </c>
      <c r="C38" s="255" t="s">
        <v>144</v>
      </c>
      <c r="D38" s="255" t="s">
        <v>161</v>
      </c>
      <c r="E38" s="256" t="s">
        <v>161</v>
      </c>
      <c r="F38" s="46"/>
      <c r="G38" s="260"/>
      <c r="H38" s="261"/>
      <c r="I38" s="261"/>
      <c r="J38" s="262"/>
      <c r="K38" s="263"/>
      <c r="L38" s="57"/>
      <c r="M38" s="260"/>
      <c r="N38" s="261"/>
      <c r="O38" s="261"/>
      <c r="P38" s="262"/>
      <c r="Q38" s="263"/>
      <c r="S38" s="18"/>
    </row>
    <row r="39" spans="1:19" x14ac:dyDescent="0.25">
      <c r="A39" s="3"/>
      <c r="B39" s="254">
        <v>501</v>
      </c>
      <c r="C39" s="255" t="s">
        <v>153</v>
      </c>
      <c r="D39" s="255" t="s">
        <v>154</v>
      </c>
      <c r="E39" s="256" t="s">
        <v>103</v>
      </c>
      <c r="F39" s="46"/>
      <c r="G39" s="264"/>
      <c r="H39" s="265"/>
      <c r="I39" s="265"/>
      <c r="J39" s="262"/>
      <c r="K39" s="263"/>
      <c r="L39" s="57"/>
      <c r="M39" s="264"/>
      <c r="N39" s="265"/>
      <c r="O39" s="265"/>
      <c r="P39" s="262"/>
      <c r="Q39" s="263"/>
      <c r="S39" s="18"/>
    </row>
    <row r="40" spans="1:19" x14ac:dyDescent="0.25">
      <c r="A40" s="3"/>
      <c r="B40" s="254">
        <v>502</v>
      </c>
      <c r="C40" s="255" t="s">
        <v>153</v>
      </c>
      <c r="D40" s="255" t="s">
        <v>156</v>
      </c>
      <c r="E40" s="256" t="s">
        <v>100</v>
      </c>
      <c r="F40" s="46"/>
      <c r="G40" s="260"/>
      <c r="H40" s="261"/>
      <c r="I40" s="261"/>
      <c r="J40" s="262"/>
      <c r="K40" s="263"/>
      <c r="L40" s="57"/>
      <c r="M40" s="260"/>
      <c r="N40" s="261"/>
      <c r="O40" s="261"/>
      <c r="P40" s="262"/>
      <c r="Q40" s="263"/>
      <c r="S40" s="18"/>
    </row>
    <row r="41" spans="1:19" x14ac:dyDescent="0.25">
      <c r="A41" s="3"/>
      <c r="B41" s="254">
        <v>503</v>
      </c>
      <c r="C41" s="255" t="s">
        <v>153</v>
      </c>
      <c r="D41" s="255" t="s">
        <v>158</v>
      </c>
      <c r="E41" s="256" t="s">
        <v>103</v>
      </c>
      <c r="F41" s="46"/>
      <c r="G41" s="260"/>
      <c r="H41" s="261"/>
      <c r="I41" s="261"/>
      <c r="J41" s="262"/>
      <c r="K41" s="263"/>
      <c r="L41" s="57"/>
      <c r="M41" s="260"/>
      <c r="N41" s="261"/>
      <c r="O41" s="261"/>
      <c r="P41" s="262"/>
      <c r="Q41" s="263"/>
      <c r="S41" s="18"/>
    </row>
    <row r="42" spans="1:19" x14ac:dyDescent="0.25">
      <c r="A42" s="3"/>
      <c r="B42" s="254">
        <v>504</v>
      </c>
      <c r="C42" s="255" t="s">
        <v>153</v>
      </c>
      <c r="D42" s="255" t="s">
        <v>161</v>
      </c>
      <c r="E42" s="256" t="s">
        <v>161</v>
      </c>
      <c r="F42" s="46"/>
      <c r="G42" s="260"/>
      <c r="H42" s="261"/>
      <c r="I42" s="261"/>
      <c r="J42" s="262"/>
      <c r="K42" s="263"/>
      <c r="L42" s="57"/>
      <c r="M42" s="260"/>
      <c r="N42" s="261"/>
      <c r="O42" s="261"/>
      <c r="P42" s="262"/>
      <c r="Q42" s="263"/>
      <c r="S42" s="18"/>
    </row>
    <row r="43" spans="1:19" x14ac:dyDescent="0.25">
      <c r="A43" s="3"/>
      <c r="B43" s="254">
        <v>505</v>
      </c>
      <c r="C43" s="255" t="s">
        <v>153</v>
      </c>
      <c r="D43" s="255" t="s">
        <v>161</v>
      </c>
      <c r="E43" s="256" t="s">
        <v>161</v>
      </c>
      <c r="F43" s="46"/>
      <c r="G43" s="264"/>
      <c r="H43" s="265"/>
      <c r="I43" s="265"/>
      <c r="J43" s="262"/>
      <c r="K43" s="263"/>
      <c r="L43" s="57"/>
      <c r="M43" s="264"/>
      <c r="N43" s="265"/>
      <c r="O43" s="265"/>
      <c r="P43" s="262"/>
      <c r="Q43" s="263"/>
      <c r="S43" s="18"/>
    </row>
    <row r="44" spans="1:19" x14ac:dyDescent="0.25">
      <c r="A44" s="3"/>
      <c r="B44" s="254"/>
      <c r="C44" s="255"/>
      <c r="D44" s="255"/>
      <c r="E44" s="256"/>
      <c r="F44" s="46"/>
      <c r="G44" s="264"/>
      <c r="H44" s="265"/>
      <c r="I44" s="265"/>
      <c r="J44" s="262"/>
      <c r="K44" s="263"/>
      <c r="L44" s="57"/>
      <c r="M44" s="264"/>
      <c r="N44" s="265"/>
      <c r="O44" s="265"/>
      <c r="P44" s="262"/>
      <c r="Q44" s="263"/>
      <c r="S44" s="18"/>
    </row>
    <row r="45" spans="1:19" x14ac:dyDescent="0.25">
      <c r="A45" s="3"/>
      <c r="B45" s="254"/>
      <c r="C45" s="255"/>
      <c r="D45" s="255"/>
      <c r="E45" s="256"/>
      <c r="F45" s="46"/>
      <c r="G45" s="264"/>
      <c r="H45" s="265"/>
      <c r="I45" s="265"/>
      <c r="J45" s="262"/>
      <c r="K45" s="263"/>
      <c r="L45" s="57"/>
      <c r="M45" s="264"/>
      <c r="N45" s="265"/>
      <c r="O45" s="265"/>
      <c r="P45" s="262"/>
      <c r="Q45" s="263"/>
      <c r="S45" s="18"/>
    </row>
    <row r="46" spans="1:19" x14ac:dyDescent="0.25">
      <c r="A46" s="3"/>
      <c r="B46" s="254"/>
      <c r="C46" s="255"/>
      <c r="D46" s="255"/>
      <c r="E46" s="256"/>
      <c r="F46" s="46"/>
      <c r="G46" s="264"/>
      <c r="H46" s="265"/>
      <c r="I46" s="265"/>
      <c r="J46" s="262"/>
      <c r="K46" s="263"/>
      <c r="L46" s="57"/>
      <c r="M46" s="264"/>
      <c r="N46" s="265"/>
      <c r="O46" s="265"/>
      <c r="P46" s="262"/>
      <c r="Q46" s="263"/>
      <c r="S46" s="18"/>
    </row>
    <row r="47" spans="1:19" x14ac:dyDescent="0.25">
      <c r="B47" s="254"/>
      <c r="C47" s="255"/>
      <c r="D47" s="255"/>
      <c r="E47" s="256"/>
      <c r="F47" s="46"/>
      <c r="G47" s="260"/>
      <c r="H47" s="261"/>
      <c r="I47" s="261"/>
      <c r="J47" s="262"/>
      <c r="K47" s="263"/>
      <c r="L47" s="57"/>
      <c r="M47" s="260"/>
      <c r="N47" s="261"/>
      <c r="O47" s="261"/>
      <c r="P47" s="262"/>
      <c r="Q47" s="263"/>
      <c r="S47" s="18"/>
    </row>
    <row r="48" spans="1:19" x14ac:dyDescent="0.25">
      <c r="B48" s="254"/>
      <c r="C48" s="255"/>
      <c r="D48" s="255"/>
      <c r="E48" s="256"/>
      <c r="F48" s="46"/>
      <c r="G48" s="260"/>
      <c r="H48" s="261"/>
      <c r="I48" s="261"/>
      <c r="J48" s="262"/>
      <c r="K48" s="263"/>
      <c r="L48" s="57"/>
      <c r="M48" s="260"/>
      <c r="N48" s="261"/>
      <c r="O48" s="261"/>
      <c r="P48" s="262"/>
      <c r="Q48" s="263"/>
      <c r="S48" s="18"/>
    </row>
    <row r="49" spans="2:19" x14ac:dyDescent="0.25">
      <c r="B49" s="254"/>
      <c r="C49" s="255"/>
      <c r="D49" s="255"/>
      <c r="E49" s="256"/>
      <c r="F49" s="46"/>
      <c r="G49" s="264"/>
      <c r="H49" s="265"/>
      <c r="I49" s="265"/>
      <c r="J49" s="262"/>
      <c r="K49" s="263"/>
      <c r="L49" s="57"/>
      <c r="M49" s="264"/>
      <c r="N49" s="265"/>
      <c r="O49" s="265"/>
      <c r="P49" s="262"/>
      <c r="Q49" s="263"/>
      <c r="S49" s="18"/>
    </row>
    <row r="50" spans="2:19" x14ac:dyDescent="0.25">
      <c r="B50" s="254"/>
      <c r="C50" s="255"/>
      <c r="D50" s="255"/>
      <c r="E50" s="256"/>
      <c r="F50" s="46"/>
      <c r="G50" s="264"/>
      <c r="H50" s="265"/>
      <c r="I50" s="265"/>
      <c r="J50" s="262"/>
      <c r="K50" s="263"/>
      <c r="L50" s="57"/>
      <c r="M50" s="264"/>
      <c r="N50" s="265"/>
      <c r="O50" s="265"/>
      <c r="P50" s="262"/>
      <c r="Q50" s="263"/>
      <c r="S50" s="18"/>
    </row>
    <row r="51" spans="2:19" x14ac:dyDescent="0.25">
      <c r="B51" s="254"/>
      <c r="C51" s="255"/>
      <c r="D51" s="255"/>
      <c r="E51" s="256"/>
      <c r="F51" s="46"/>
      <c r="G51" s="264"/>
      <c r="H51" s="265"/>
      <c r="I51" s="265"/>
      <c r="J51" s="262"/>
      <c r="K51" s="263"/>
      <c r="L51" s="57"/>
      <c r="M51" s="264"/>
      <c r="N51" s="265"/>
      <c r="O51" s="265"/>
      <c r="P51" s="262"/>
      <c r="Q51" s="263"/>
      <c r="S51" s="18"/>
    </row>
    <row r="52" spans="2:19" x14ac:dyDescent="0.25">
      <c r="B52" s="254"/>
      <c r="C52" s="255"/>
      <c r="D52" s="255"/>
      <c r="E52" s="256"/>
      <c r="F52" s="46"/>
      <c r="G52" s="264"/>
      <c r="H52" s="265"/>
      <c r="I52" s="265"/>
      <c r="J52" s="262"/>
      <c r="K52" s="263"/>
      <c r="L52" s="57"/>
      <c r="M52" s="264"/>
      <c r="N52" s="265"/>
      <c r="O52" s="265"/>
      <c r="P52" s="262"/>
      <c r="Q52" s="263"/>
      <c r="S52" s="18"/>
    </row>
    <row r="53" spans="2:19" x14ac:dyDescent="0.25">
      <c r="B53" s="254"/>
      <c r="C53" s="255"/>
      <c r="D53" s="255"/>
      <c r="E53" s="256"/>
      <c r="F53" s="46"/>
      <c r="G53" s="264"/>
      <c r="H53" s="265"/>
      <c r="I53" s="265"/>
      <c r="J53" s="262"/>
      <c r="K53" s="263"/>
      <c r="L53" s="57"/>
      <c r="M53" s="264"/>
      <c r="N53" s="265"/>
      <c r="O53" s="265"/>
      <c r="P53" s="262"/>
      <c r="Q53" s="263"/>
      <c r="S53" s="18"/>
    </row>
    <row r="54" spans="2:19" x14ac:dyDescent="0.25">
      <c r="B54" s="254"/>
      <c r="C54" s="255"/>
      <c r="D54" s="255"/>
      <c r="E54" s="256"/>
      <c r="F54" s="46"/>
      <c r="G54" s="264"/>
      <c r="H54" s="265"/>
      <c r="I54" s="265"/>
      <c r="J54" s="262"/>
      <c r="K54" s="263"/>
      <c r="L54" s="57"/>
      <c r="M54" s="264"/>
      <c r="N54" s="265"/>
      <c r="O54" s="265"/>
      <c r="P54" s="262"/>
      <c r="Q54" s="263"/>
      <c r="S54" s="18"/>
    </row>
    <row r="55" spans="2:19" x14ac:dyDescent="0.25">
      <c r="B55" s="254"/>
      <c r="C55" s="255"/>
      <c r="D55" s="255"/>
      <c r="E55" s="256"/>
      <c r="F55" s="46"/>
      <c r="G55" s="264"/>
      <c r="H55" s="265"/>
      <c r="I55" s="265"/>
      <c r="J55" s="262"/>
      <c r="K55" s="263"/>
      <c r="L55" s="57"/>
      <c r="M55" s="264"/>
      <c r="N55" s="265"/>
      <c r="O55" s="265"/>
      <c r="P55" s="262"/>
      <c r="Q55" s="263"/>
      <c r="S55" s="18"/>
    </row>
    <row r="56" spans="2:19" x14ac:dyDescent="0.25">
      <c r="B56" s="254"/>
      <c r="C56" s="255"/>
      <c r="D56" s="255"/>
      <c r="E56" s="256"/>
      <c r="F56" s="46"/>
      <c r="G56" s="264"/>
      <c r="H56" s="265"/>
      <c r="I56" s="265"/>
      <c r="J56" s="262"/>
      <c r="K56" s="263"/>
      <c r="L56" s="57"/>
      <c r="M56" s="264"/>
      <c r="N56" s="265"/>
      <c r="O56" s="265"/>
      <c r="P56" s="262"/>
      <c r="Q56" s="263"/>
      <c r="S56" s="18"/>
    </row>
    <row r="57" spans="2:19" x14ac:dyDescent="0.25">
      <c r="B57" s="254"/>
      <c r="C57" s="255"/>
      <c r="D57" s="255"/>
      <c r="E57" s="256"/>
      <c r="F57" s="46"/>
      <c r="G57" s="264"/>
      <c r="H57" s="265"/>
      <c r="I57" s="265"/>
      <c r="J57" s="266"/>
      <c r="K57" s="267"/>
      <c r="L57" s="46"/>
      <c r="M57" s="264"/>
      <c r="N57" s="265"/>
      <c r="O57" s="265"/>
      <c r="P57" s="266"/>
      <c r="Q57" s="267"/>
    </row>
    <row r="58" spans="2:19" x14ac:dyDescent="0.25">
      <c r="B58" s="254"/>
      <c r="C58" s="255"/>
      <c r="D58" s="255"/>
      <c r="E58" s="256"/>
      <c r="F58" s="46"/>
      <c r="G58" s="264"/>
      <c r="H58" s="265"/>
      <c r="I58" s="265"/>
      <c r="J58" s="266"/>
      <c r="K58" s="267"/>
      <c r="L58" s="46"/>
      <c r="M58" s="264"/>
      <c r="N58" s="265"/>
      <c r="O58" s="265"/>
      <c r="P58" s="266"/>
      <c r="Q58" s="267"/>
      <c r="S58" s="23"/>
    </row>
    <row r="59" spans="2:19" x14ac:dyDescent="0.25">
      <c r="B59" s="254"/>
      <c r="C59" s="255"/>
      <c r="D59" s="255"/>
      <c r="E59" s="256"/>
      <c r="F59" s="46"/>
      <c r="G59" s="264"/>
      <c r="H59" s="265"/>
      <c r="I59" s="265"/>
      <c r="J59" s="266"/>
      <c r="K59" s="267"/>
      <c r="L59" s="46"/>
      <c r="M59" s="264"/>
      <c r="N59" s="265"/>
      <c r="O59" s="265"/>
      <c r="P59" s="266"/>
      <c r="Q59" s="267"/>
    </row>
    <row r="60" spans="2:19" x14ac:dyDescent="0.25">
      <c r="B60" s="254"/>
      <c r="C60" s="255"/>
      <c r="D60" s="255"/>
      <c r="E60" s="256"/>
      <c r="F60" s="46"/>
      <c r="G60" s="264"/>
      <c r="H60" s="265"/>
      <c r="I60" s="265"/>
      <c r="J60" s="266"/>
      <c r="K60" s="267"/>
      <c r="L60" s="46"/>
      <c r="M60" s="264"/>
      <c r="N60" s="265"/>
      <c r="O60" s="265"/>
      <c r="P60" s="266"/>
      <c r="Q60" s="267"/>
    </row>
    <row r="61" spans="2:19" x14ac:dyDescent="0.25">
      <c r="B61" s="254"/>
      <c r="C61" s="255"/>
      <c r="D61" s="255"/>
      <c r="E61" s="256"/>
      <c r="F61" s="46"/>
      <c r="G61" s="264"/>
      <c r="H61" s="265"/>
      <c r="I61" s="265"/>
      <c r="J61" s="266"/>
      <c r="K61" s="267"/>
      <c r="L61" s="46"/>
      <c r="M61" s="264"/>
      <c r="N61" s="265"/>
      <c r="O61" s="265"/>
      <c r="P61" s="266"/>
      <c r="Q61" s="267"/>
    </row>
    <row r="62" spans="2:19" x14ac:dyDescent="0.25">
      <c r="B62" s="254"/>
      <c r="C62" s="255"/>
      <c r="D62" s="255"/>
      <c r="E62" s="256"/>
      <c r="F62" s="46"/>
      <c r="G62" s="264"/>
      <c r="H62" s="265"/>
      <c r="I62" s="265"/>
      <c r="J62" s="266"/>
      <c r="K62" s="267"/>
      <c r="L62" s="46"/>
      <c r="M62" s="264"/>
      <c r="N62" s="265"/>
      <c r="O62" s="265"/>
      <c r="P62" s="266"/>
      <c r="Q62" s="267"/>
    </row>
    <row r="63" spans="2:19" x14ac:dyDescent="0.25">
      <c r="B63" s="254"/>
      <c r="C63" s="255"/>
      <c r="D63" s="255"/>
      <c r="E63" s="256"/>
      <c r="F63" s="46"/>
      <c r="G63" s="264"/>
      <c r="H63" s="265"/>
      <c r="I63" s="265"/>
      <c r="J63" s="266"/>
      <c r="K63" s="267"/>
      <c r="L63" s="46"/>
      <c r="M63" s="264"/>
      <c r="N63" s="265"/>
      <c r="O63" s="265"/>
      <c r="P63" s="266"/>
      <c r="Q63" s="267"/>
    </row>
    <row r="64" spans="2:19" x14ac:dyDescent="0.25">
      <c r="B64" s="254"/>
      <c r="C64" s="255"/>
      <c r="D64" s="255"/>
      <c r="E64" s="256"/>
      <c r="F64" s="46"/>
      <c r="G64" s="264"/>
      <c r="H64" s="265"/>
      <c r="I64" s="265"/>
      <c r="J64" s="266"/>
      <c r="K64" s="267"/>
      <c r="L64" s="46"/>
      <c r="M64" s="264"/>
      <c r="N64" s="265"/>
      <c r="O64" s="265"/>
      <c r="P64" s="266"/>
      <c r="Q64" s="267"/>
    </row>
    <row r="65" spans="2:17" x14ac:dyDescent="0.25">
      <c r="B65" s="254"/>
      <c r="C65" s="255"/>
      <c r="D65" s="255"/>
      <c r="E65" s="256"/>
      <c r="F65" s="46"/>
      <c r="G65" s="264"/>
      <c r="H65" s="265"/>
      <c r="I65" s="265"/>
      <c r="J65" s="266"/>
      <c r="K65" s="267"/>
      <c r="L65" s="46"/>
      <c r="M65" s="264"/>
      <c r="N65" s="265"/>
      <c r="O65" s="265"/>
      <c r="P65" s="266"/>
      <c r="Q65" s="267"/>
    </row>
    <row r="66" spans="2:17" x14ac:dyDescent="0.25">
      <c r="B66" s="254"/>
      <c r="C66" s="255"/>
      <c r="D66" s="255"/>
      <c r="E66" s="256"/>
      <c r="F66" s="46"/>
      <c r="G66" s="264"/>
      <c r="H66" s="265"/>
      <c r="I66" s="265"/>
      <c r="J66" s="266"/>
      <c r="K66" s="267"/>
      <c r="L66" s="46"/>
      <c r="M66" s="264"/>
      <c r="N66" s="265"/>
      <c r="O66" s="265"/>
      <c r="P66" s="266"/>
      <c r="Q66" s="267"/>
    </row>
    <row r="67" spans="2:17" x14ac:dyDescent="0.25">
      <c r="B67" s="254"/>
      <c r="C67" s="255"/>
      <c r="D67" s="255"/>
      <c r="E67" s="256"/>
      <c r="F67" s="46"/>
      <c r="G67" s="264"/>
      <c r="H67" s="265"/>
      <c r="I67" s="265"/>
      <c r="J67" s="266"/>
      <c r="K67" s="267"/>
      <c r="L67" s="46"/>
      <c r="M67" s="264"/>
      <c r="N67" s="265"/>
      <c r="O67" s="265"/>
      <c r="P67" s="266"/>
      <c r="Q67" s="267"/>
    </row>
    <row r="68" spans="2:17" x14ac:dyDescent="0.25">
      <c r="B68" s="254"/>
      <c r="C68" s="255"/>
      <c r="D68" s="255"/>
      <c r="E68" s="256"/>
      <c r="F68" s="46"/>
      <c r="G68" s="264"/>
      <c r="H68" s="265"/>
      <c r="I68" s="265"/>
      <c r="J68" s="266"/>
      <c r="K68" s="267"/>
      <c r="L68" s="46"/>
      <c r="M68" s="264"/>
      <c r="N68" s="265"/>
      <c r="O68" s="265"/>
      <c r="P68" s="266"/>
      <c r="Q68" s="267"/>
    </row>
    <row r="69" spans="2:17" x14ac:dyDescent="0.25">
      <c r="B69" s="254"/>
      <c r="C69" s="255"/>
      <c r="D69" s="255"/>
      <c r="E69" s="256"/>
      <c r="F69" s="46"/>
      <c r="G69" s="264"/>
      <c r="H69" s="265"/>
      <c r="I69" s="265"/>
      <c r="J69" s="266"/>
      <c r="K69" s="267"/>
      <c r="L69" s="46"/>
      <c r="M69" s="264"/>
      <c r="N69" s="265"/>
      <c r="O69" s="265"/>
      <c r="P69" s="266"/>
      <c r="Q69" s="267"/>
    </row>
    <row r="70" spans="2:17" x14ac:dyDescent="0.25">
      <c r="B70" s="254"/>
      <c r="C70" s="255"/>
      <c r="D70" s="255"/>
      <c r="E70" s="256"/>
      <c r="F70" s="46"/>
      <c r="G70" s="264"/>
      <c r="H70" s="265"/>
      <c r="I70" s="265"/>
      <c r="J70" s="266"/>
      <c r="K70" s="267"/>
      <c r="L70" s="46"/>
      <c r="M70" s="264"/>
      <c r="N70" s="265"/>
      <c r="O70" s="265"/>
      <c r="P70" s="266"/>
      <c r="Q70" s="267"/>
    </row>
    <row r="71" spans="2:17" x14ac:dyDescent="0.25">
      <c r="B71" s="254"/>
      <c r="C71" s="255"/>
      <c r="D71" s="255"/>
      <c r="E71" s="256"/>
      <c r="F71" s="46"/>
      <c r="G71" s="264"/>
      <c r="H71" s="265"/>
      <c r="I71" s="265"/>
      <c r="J71" s="266"/>
      <c r="K71" s="267"/>
      <c r="L71" s="46"/>
      <c r="M71" s="264"/>
      <c r="N71" s="265"/>
      <c r="O71" s="265"/>
      <c r="P71" s="266"/>
      <c r="Q71" s="267"/>
    </row>
    <row r="72" spans="2:17" x14ac:dyDescent="0.25">
      <c r="B72" s="257"/>
      <c r="C72" s="258"/>
      <c r="D72" s="258"/>
      <c r="E72" s="259"/>
      <c r="F72" s="46"/>
      <c r="G72" s="268"/>
      <c r="H72" s="269"/>
      <c r="I72" s="269"/>
      <c r="J72" s="270"/>
      <c r="K72" s="271"/>
      <c r="L72" s="46"/>
      <c r="M72" s="268"/>
      <c r="N72" s="269"/>
      <c r="O72" s="269"/>
      <c r="P72" s="270"/>
      <c r="Q72" s="271"/>
    </row>
  </sheetData>
  <sheetProtection algorithmName="SHA-512" hashValue="dCkOQ7rNmDQKPOaSl2YF6ymmYmy2iENiwKdxlYT+m//6BpeHmwznpcFfoMbdN3eQ2ONV1aJ3wGfSKDlfpUuAvw==" saltValue="Jufal2ALI8RFtLH21CmcDQ==" spinCount="100000" sheet="1" objects="1" scenarios="1"/>
  <conditionalFormatting sqref="B8:E72 G8:K72 M8:Q72">
    <cfRule type="expression" dxfId="2" priority="2">
      <formula>$C8&lt;&gt;$C9</formula>
    </cfRule>
  </conditionalFormatting>
  <conditionalFormatting sqref="J8:K25 P8:Q25">
    <cfRule type="cellIs" dxfId="1" priority="3" operator="greaterThan">
      <formula>99.99</formula>
    </cfRule>
    <cfRule type="cellIs" dxfId="0" priority="4" operator="lessThan">
      <formula>80</formula>
    </cfRule>
  </conditionalFormatting>
  <printOptions horizontalCentered="1" gridLines="1"/>
  <pageMargins left="0.31496062992125984" right="0.31496062992125984" top="0.31496062992125984" bottom="0.31496062992125984" header="0.31496062992125984" footer="0.31496062992125984"/>
  <pageSetup scale="77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39" id="{6FB29447-4917-49B3-A84D-EDFE8803FAC5}">
            <x14:iconSet iconSet="4TrafficLights" custom="1">
              <x14:cfvo type="percent">
                <xm:f>0</xm:f>
              </x14:cfvo>
              <x14:cfvo type="num">
                <xm:f>0.1</xm:f>
              </x14:cfvo>
              <x14:cfvo type="num">
                <xm:f>80</xm:f>
              </x14:cfvo>
              <x14:cfvo type="num">
                <xm:f>100</xm:f>
              </x14:cfvo>
              <x14:cfIcon iconSet="NoIcons" iconId="0"/>
              <x14:cfIcon iconSet="3TrafficLights1" iconId="0"/>
              <x14:cfIcon iconSet="3TrafficLights1" iconId="1"/>
              <x14:cfIcon iconSet="3TrafficLights1" iconId="2"/>
            </x14:iconSet>
          </x14:cfRule>
          <xm:sqref>P8:Q25 J8:K25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Calc!$H$7:$H$18</xm:f>
          </x14:formula1>
          <xm:sqref>C5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9">
    <tabColor rgb="FF7030A0"/>
    <pageSetUpPr autoPageBreaks="0" fitToPage="1"/>
  </sheetPr>
  <dimension ref="A1:W35"/>
  <sheetViews>
    <sheetView showGridLines="0" showRowColHeaders="0" zoomScaleNormal="100" zoomScaleSheetLayoutView="85" workbookViewId="0">
      <pane ySplit="6" topLeftCell="A7" activePane="bottomLeft" state="frozen"/>
      <selection activeCell="A6" sqref="A6"/>
      <selection pane="bottomLeft" activeCell="A7" sqref="A7"/>
    </sheetView>
  </sheetViews>
  <sheetFormatPr defaultColWidth="8.85546875" defaultRowHeight="15" x14ac:dyDescent="0.25"/>
  <cols>
    <col min="1" max="1" width="3.7109375" style="1" customWidth="1"/>
    <col min="2" max="2" width="12.7109375" style="1" customWidth="1"/>
    <col min="3" max="3" width="18.42578125" style="21" customWidth="1"/>
    <col min="4" max="15" width="11.7109375" style="21" customWidth="1"/>
    <col min="16" max="16" width="3.7109375" style="21" customWidth="1"/>
    <col min="17" max="17" width="5.140625" style="21" customWidth="1"/>
    <col min="18" max="16384" width="8.85546875" style="21"/>
  </cols>
  <sheetData>
    <row r="1" spans="1:23" s="3" customFormat="1" ht="6.75" customHeight="1" x14ac:dyDescent="0.25">
      <c r="E1" s="4"/>
    </row>
    <row r="2" spans="1:23" s="103" customFormat="1" ht="20.100000000000001" customHeight="1" x14ac:dyDescent="0.25">
      <c r="B2" s="104" t="s">
        <v>97</v>
      </c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</row>
    <row r="3" spans="1:23" s="108" customFormat="1" ht="24" customHeight="1" x14ac:dyDescent="0.25">
      <c r="B3" s="99" t="s">
        <v>84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R3" s="109"/>
      <c r="S3" s="109"/>
      <c r="T3" s="109"/>
      <c r="U3" s="109"/>
      <c r="V3" s="109"/>
      <c r="W3" s="109"/>
    </row>
    <row r="4" spans="1:23" s="5" customFormat="1" ht="9.9499999999999993" customHeight="1" x14ac:dyDescent="0.25"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23" s="5" customFormat="1" ht="22.7" customHeight="1" x14ac:dyDescent="0.25">
      <c r="B5" s="213" t="s">
        <v>160</v>
      </c>
      <c r="C5" s="214"/>
      <c r="D5" s="214"/>
      <c r="E5" s="214"/>
      <c r="F5" s="214"/>
      <c r="G5" s="214"/>
      <c r="H5" s="214"/>
      <c r="I5" s="214"/>
      <c r="J5" s="214"/>
      <c r="K5" s="214"/>
      <c r="L5" s="214"/>
      <c r="M5" s="214"/>
      <c r="N5" s="214"/>
      <c r="O5" s="215"/>
      <c r="P5" s="8"/>
      <c r="Q5" s="8"/>
    </row>
    <row r="6" spans="1:23" s="5" customFormat="1" ht="3.95" customHeight="1" x14ac:dyDescent="0.25"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23" s="5" customFormat="1" ht="3.95" customHeight="1" x14ac:dyDescent="0.25"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</row>
    <row r="8" spans="1:23" ht="20.100000000000001" customHeight="1" x14ac:dyDescent="0.25">
      <c r="A8" s="3"/>
      <c r="B8" s="46"/>
      <c r="C8" s="47"/>
      <c r="D8" s="48" t="str">
        <f>IFERROR(INDEX(Calc!$H$7:$H$18,COLUMN(D$6)-COLUMN($C$6)),"")</f>
        <v>Jan 2022</v>
      </c>
      <c r="E8" s="49" t="str">
        <f>IFERROR(INDEX(Calc!$H$7:$H$18,COLUMN(E$6)-COLUMN($C$6)),"")</f>
        <v>Feb 2022</v>
      </c>
      <c r="F8" s="49" t="str">
        <f>IFERROR(INDEX(Calc!$H$7:$H$18,COLUMN(F$6)-COLUMN($C$6)),"")</f>
        <v>Mar 2022</v>
      </c>
      <c r="G8" s="49" t="str">
        <f>IFERROR(INDEX(Calc!$H$7:$H$18,COLUMN(G$6)-COLUMN($C$6)),"")</f>
        <v>Apr 2022</v>
      </c>
      <c r="H8" s="49" t="str">
        <f>IFERROR(INDEX(Calc!$H$7:$H$18,COLUMN(H$6)-COLUMN($C$6)),"")</f>
        <v>May 2022</v>
      </c>
      <c r="I8" s="49" t="str">
        <f>IFERROR(INDEX(Calc!$H$7:$H$18,COLUMN(I$6)-COLUMN($C$6)),"")</f>
        <v>Jun 2022</v>
      </c>
      <c r="J8" s="49" t="str">
        <f>IFERROR(INDEX(Calc!$H$7:$H$18,COLUMN(J$6)-COLUMN($C$6)),"")</f>
        <v>Jul 2022</v>
      </c>
      <c r="K8" s="49" t="str">
        <f>IFERROR(INDEX(Calc!$H$7:$H$18,COLUMN(K$6)-COLUMN($C$6)),"")</f>
        <v>Aug 2022</v>
      </c>
      <c r="L8" s="49" t="str">
        <f>IFERROR(INDEX(Calc!$H$7:$H$18,COLUMN(L$6)-COLUMN($C$6)),"")</f>
        <v>Sep 2022</v>
      </c>
      <c r="M8" s="49" t="str">
        <f>IFERROR(INDEX(Calc!$H$7:$H$18,COLUMN(M$6)-COLUMN($C$6)),"")</f>
        <v>Oct 2022</v>
      </c>
      <c r="N8" s="49" t="str">
        <f>IFERROR(INDEX(Calc!$H$7:$H$18,COLUMN(N$6)-COLUMN($C$6)),"")</f>
        <v>Nov 2022</v>
      </c>
      <c r="O8" s="50" t="str">
        <f>IFERROR(INDEX(Calc!$H$7:$H$18,COLUMN(O$6)-COLUMN($C$6)),"")</f>
        <v>Dec 2022</v>
      </c>
    </row>
    <row r="9" spans="1:23" ht="15" customHeight="1" x14ac:dyDescent="0.25">
      <c r="A9" s="3"/>
      <c r="B9" s="210" t="s">
        <v>2</v>
      </c>
      <c r="C9" s="170" t="s">
        <v>44</v>
      </c>
      <c r="D9" s="164">
        <f>IFERROR(IF(Calc!$L$15="","",INDEX(PY_Actual!$F$6:$Q$23,MATCH(Calc!$L$15,PY_Actual!$D$6:$D$23,0),MATCH(INDEX(Calc!$I$7:$I$18,MATCH(KPI_Analysis!D$8,Calc!$H$7:$H$18,0)),PY_Actual!$F$5:$Q$5,0))),"")</f>
        <v>33100</v>
      </c>
      <c r="E9" s="164">
        <f>IFERROR(IF(Calc!$L$15="","",INDEX(PY_Actual!$F$6:$Q$23,MATCH(Calc!$L$15,PY_Actual!$D$6:$D$23,0),MATCH(INDEX(Calc!$I$7:$I$18,MATCH(KPI_Analysis!E$8,Calc!$H$7:$H$18,0)),PY_Actual!$F$5:$Q$5,0))),"")</f>
        <v>31890</v>
      </c>
      <c r="F9" s="164">
        <f>IFERROR(IF(Calc!$L$15="","",INDEX(PY_Actual!$F$6:$Q$23,MATCH(Calc!$L$15,PY_Actual!$D$6:$D$23,0),MATCH(INDEX(Calc!$I$7:$I$18,MATCH(KPI_Analysis!F$8,Calc!$H$7:$H$18,0)),PY_Actual!$F$5:$Q$5,0))),"")</f>
        <v>34678</v>
      </c>
      <c r="G9" s="164">
        <f>IFERROR(IF(Calc!$L$15="","",INDEX(PY_Actual!$F$6:$Q$23,MATCH(Calc!$L$15,PY_Actual!$D$6:$D$23,0),MATCH(INDEX(Calc!$I$7:$I$18,MATCH(KPI_Analysis!G$8,Calc!$H$7:$H$18,0)),PY_Actual!$F$5:$Q$5,0))),"")</f>
        <v>35610</v>
      </c>
      <c r="H9" s="164">
        <f>IFERROR(IF(Calc!$L$15="","",INDEX(PY_Actual!$F$6:$Q$23,MATCH(Calc!$L$15,PY_Actual!$D$6:$D$23,0),MATCH(INDEX(Calc!$I$7:$I$18,MATCH(KPI_Analysis!H$8,Calc!$H$7:$H$18,0)),PY_Actual!$F$5:$Q$5,0))),"")</f>
        <v>33790</v>
      </c>
      <c r="I9" s="164">
        <f>IFERROR(IF(Calc!$L$15="","",INDEX(PY_Actual!$F$6:$Q$23,MATCH(Calc!$L$15,PY_Actual!$D$6:$D$23,0),MATCH(INDEX(Calc!$I$7:$I$18,MATCH(KPI_Analysis!I$8,Calc!$H$7:$H$18,0)),PY_Actual!$F$5:$Q$5,0))),"")</f>
        <v>38765</v>
      </c>
      <c r="J9" s="164">
        <f>IFERROR(IF(Calc!$L$15="","",INDEX(PY_Actual!$F$6:$Q$23,MATCH(Calc!$L$15,PY_Actual!$D$6:$D$23,0),MATCH(INDEX(Calc!$I$7:$I$18,MATCH(KPI_Analysis!J$8,Calc!$H$7:$H$18,0)),PY_Actual!$F$5:$Q$5,0))),"")</f>
        <v>0</v>
      </c>
      <c r="K9" s="164">
        <f>IFERROR(IF(Calc!$L$15="","",INDEX(PY_Actual!$F$6:$Q$23,MATCH(Calc!$L$15,PY_Actual!$D$6:$D$23,0),MATCH(INDEX(Calc!$I$7:$I$18,MATCH(KPI_Analysis!K$8,Calc!$H$7:$H$18,0)),PY_Actual!$F$5:$Q$5,0))),"")</f>
        <v>0</v>
      </c>
      <c r="L9" s="164">
        <f>IFERROR(IF(Calc!$L$15="","",INDEX(PY_Actual!$F$6:$Q$23,MATCH(Calc!$L$15,PY_Actual!$D$6:$D$23,0),MATCH(INDEX(Calc!$I$7:$I$18,MATCH(KPI_Analysis!L$8,Calc!$H$7:$H$18,0)),PY_Actual!$F$5:$Q$5,0))),"")</f>
        <v>0</v>
      </c>
      <c r="M9" s="164">
        <f>IFERROR(IF(Calc!$L$15="","",INDEX(PY_Actual!$F$6:$Q$23,MATCH(Calc!$L$15,PY_Actual!$D$6:$D$23,0),MATCH(INDEX(Calc!$I$7:$I$18,MATCH(KPI_Analysis!M$8,Calc!$H$7:$H$18,0)),PY_Actual!$F$5:$Q$5,0))),"")</f>
        <v>0</v>
      </c>
      <c r="N9" s="164">
        <f>IFERROR(IF(Calc!$L$15="","",INDEX(PY_Actual!$F$6:$Q$23,MATCH(Calc!$L$15,PY_Actual!$D$6:$D$23,0),MATCH(INDEX(Calc!$I$7:$I$18,MATCH(KPI_Analysis!N$8,Calc!$H$7:$H$18,0)),PY_Actual!$F$5:$Q$5,0))),"")</f>
        <v>0</v>
      </c>
      <c r="O9" s="165">
        <f>IFERROR(IF(Calc!$L$15="","",INDEX(PY_Actual!$F$6:$Q$23,MATCH(Calc!$L$15,PY_Actual!$D$6:$D$23,0),MATCH(INDEX(Calc!$I$7:$I$18,MATCH(KPI_Analysis!O$8,Calc!$H$7:$H$18,0)),PY_Actual!$F$5:$Q$5,0))),"")</f>
        <v>0</v>
      </c>
    </row>
    <row r="10" spans="1:23" ht="15" customHeight="1" x14ac:dyDescent="0.25">
      <c r="A10" s="3"/>
      <c r="B10" s="211"/>
      <c r="C10" s="171" t="s">
        <v>4</v>
      </c>
      <c r="D10" s="166">
        <f>IFERROR(IF(Calc!$L$15="","",INDEX(CY_Target!$F$6:$Q$23,MATCH(Calc!$L$15,CY_Target!$D$6:$D$23,0),MATCH(KPI_Analysis!D$8,CY_Target!$F$5:$Q$5,0))),"")</f>
        <v>35000</v>
      </c>
      <c r="E10" s="166">
        <f>IFERROR(IF(Calc!$L$15="","",INDEX(CY_Target!$F$6:$Q$23,MATCH(Calc!$L$15,CY_Target!$D$6:$D$23,0),MATCH(KPI_Analysis!E$8,CY_Target!$F$5:$Q$5,0))),"")</f>
        <v>35000</v>
      </c>
      <c r="F10" s="166">
        <f>IFERROR(IF(Calc!$L$15="","",INDEX(CY_Target!$F$6:$Q$23,MATCH(Calc!$L$15,CY_Target!$D$6:$D$23,0),MATCH(KPI_Analysis!F$8,CY_Target!$F$5:$Q$5,0))),"")</f>
        <v>35000</v>
      </c>
      <c r="G10" s="166">
        <f>IFERROR(IF(Calc!$L$15="","",INDEX(CY_Target!$F$6:$Q$23,MATCH(Calc!$L$15,CY_Target!$D$6:$D$23,0),MATCH(KPI_Analysis!G$8,CY_Target!$F$5:$Q$5,0))),"")</f>
        <v>35000</v>
      </c>
      <c r="H10" s="166">
        <f>IFERROR(IF(Calc!$L$15="","",INDEX(CY_Target!$F$6:$Q$23,MATCH(Calc!$L$15,CY_Target!$D$6:$D$23,0),MATCH(KPI_Analysis!H$8,CY_Target!$F$5:$Q$5,0))),"")</f>
        <v>35000</v>
      </c>
      <c r="I10" s="166">
        <f>IFERROR(IF(Calc!$L$15="","",INDEX(CY_Target!$F$6:$Q$23,MATCH(Calc!$L$15,CY_Target!$D$6:$D$23,0),MATCH(KPI_Analysis!I$8,CY_Target!$F$5:$Q$5,0))),"")</f>
        <v>35000</v>
      </c>
      <c r="J10" s="166">
        <f>IFERROR(IF(Calc!$L$15="","",INDEX(CY_Target!$F$6:$Q$23,MATCH(Calc!$L$15,CY_Target!$D$6:$D$23,0),MATCH(KPI_Analysis!J$8,CY_Target!$F$5:$Q$5,0))),"")</f>
        <v>0</v>
      </c>
      <c r="K10" s="166">
        <f>IFERROR(IF(Calc!$L$15="","",INDEX(CY_Target!$F$6:$Q$23,MATCH(Calc!$L$15,CY_Target!$D$6:$D$23,0),MATCH(KPI_Analysis!K$8,CY_Target!$F$5:$Q$5,0))),"")</f>
        <v>0</v>
      </c>
      <c r="L10" s="166">
        <f>IFERROR(IF(Calc!$L$15="","",INDEX(CY_Target!$F$6:$Q$23,MATCH(Calc!$L$15,CY_Target!$D$6:$D$23,0),MATCH(KPI_Analysis!L$8,CY_Target!$F$5:$Q$5,0))),"")</f>
        <v>0</v>
      </c>
      <c r="M10" s="166">
        <f>IFERROR(IF(Calc!$L$15="","",INDEX(CY_Target!$F$6:$Q$23,MATCH(Calc!$L$15,CY_Target!$D$6:$D$23,0),MATCH(KPI_Analysis!M$8,CY_Target!$F$5:$Q$5,0))),"")</f>
        <v>0</v>
      </c>
      <c r="N10" s="166">
        <f>IFERROR(IF(Calc!$L$15="","",INDEX(CY_Target!$F$6:$Q$23,MATCH(Calc!$L$15,CY_Target!$D$6:$D$23,0),MATCH(KPI_Analysis!N$8,CY_Target!$F$5:$Q$5,0))),"")</f>
        <v>0</v>
      </c>
      <c r="O10" s="167">
        <f>IFERROR(IF(Calc!$L$15="","",INDEX(CY_Target!$F$6:$Q$23,MATCH(Calc!$L$15,CY_Target!$D$6:$D$23,0),MATCH(KPI_Analysis!O$8,CY_Target!$F$5:$Q$5,0))),"")</f>
        <v>0</v>
      </c>
    </row>
    <row r="11" spans="1:23" ht="15" customHeight="1" x14ac:dyDescent="0.25">
      <c r="A11" s="3"/>
      <c r="B11" s="211"/>
      <c r="C11" s="171" t="s">
        <v>5</v>
      </c>
      <c r="D11" s="166">
        <f>IFERROR(IF(Calc!$L$15="","",INDEX(CY_Actual!$F$6:$Q$23,MATCH(Calc!$L$15,CY_Actual!$D$6:$D$23,0),MATCH(KPI_Analysis!D$8,CY_Actual!$F$5:$Q$5,0))),"")</f>
        <v>35500</v>
      </c>
      <c r="E11" s="166">
        <f>IFERROR(IF(Calc!$L$15="","",INDEX(CY_Actual!$F$6:$Q$23,MATCH(Calc!$L$15,CY_Actual!$D$6:$D$23,0),MATCH(KPI_Analysis!E$8,CY_Actual!$F$5:$Q$5,0))),"")</f>
        <v>28800</v>
      </c>
      <c r="F11" s="166">
        <f>IFERROR(IF(Calc!$L$15="","",INDEX(CY_Actual!$F$6:$Q$23,MATCH(Calc!$L$15,CY_Actual!$D$6:$D$23,0),MATCH(KPI_Analysis!F$8,CY_Actual!$F$5:$Q$5,0))),"")</f>
        <v>27300</v>
      </c>
      <c r="G11" s="166">
        <f>IFERROR(IF(Calc!$L$15="","",INDEX(CY_Actual!$F$6:$Q$23,MATCH(Calc!$L$15,CY_Actual!$D$6:$D$23,0),MATCH(KPI_Analysis!G$8,CY_Actual!$F$5:$Q$5,0))),"")</f>
        <v>26650</v>
      </c>
      <c r="H11" s="166">
        <f>IFERROR(IF(Calc!$L$15="","",INDEX(CY_Actual!$F$6:$Q$23,MATCH(Calc!$L$15,CY_Actual!$D$6:$D$23,0),MATCH(KPI_Analysis!H$8,CY_Actual!$F$5:$Q$5,0))),"")</f>
        <v>32200</v>
      </c>
      <c r="I11" s="166">
        <f>IFERROR(IF(Calc!$L$15="","",INDEX(CY_Actual!$F$6:$Q$23,MATCH(Calc!$L$15,CY_Actual!$D$6:$D$23,0),MATCH(KPI_Analysis!I$8,CY_Actual!$F$5:$Q$5,0))),"")</f>
        <v>31400</v>
      </c>
      <c r="J11" s="166">
        <f>IFERROR(IF(Calc!$L$15="","",INDEX(CY_Actual!$F$6:$Q$23,MATCH(Calc!$L$15,CY_Actual!$D$6:$D$23,0),MATCH(KPI_Analysis!J$8,CY_Actual!$F$5:$Q$5,0))),"")</f>
        <v>0</v>
      </c>
      <c r="K11" s="166">
        <f>IFERROR(IF(Calc!$L$15="","",INDEX(CY_Actual!$F$6:$Q$23,MATCH(Calc!$L$15,CY_Actual!$D$6:$D$23,0),MATCH(KPI_Analysis!K$8,CY_Actual!$F$5:$Q$5,0))),"")</f>
        <v>0</v>
      </c>
      <c r="L11" s="166">
        <f>IFERROR(IF(Calc!$L$15="","",INDEX(CY_Actual!$F$6:$Q$23,MATCH(Calc!$L$15,CY_Actual!$D$6:$D$23,0),MATCH(KPI_Analysis!L$8,CY_Actual!$F$5:$Q$5,0))),"")</f>
        <v>0</v>
      </c>
      <c r="M11" s="166">
        <f>IFERROR(IF(Calc!$L$15="","",INDEX(CY_Actual!$F$6:$Q$23,MATCH(Calc!$L$15,CY_Actual!$D$6:$D$23,0),MATCH(KPI_Analysis!M$8,CY_Actual!$F$5:$Q$5,0))),"")</f>
        <v>0</v>
      </c>
      <c r="N11" s="166">
        <f>IFERROR(IF(Calc!$L$15="","",INDEX(CY_Actual!$F$6:$Q$23,MATCH(Calc!$L$15,CY_Actual!$D$6:$D$23,0),MATCH(KPI_Analysis!N$8,CY_Actual!$F$5:$Q$5,0))),"")</f>
        <v>0</v>
      </c>
      <c r="O11" s="167">
        <f>IFERROR(IF(Calc!$L$15="","",INDEX(CY_Actual!$F$6:$Q$23,MATCH(Calc!$L$15,CY_Actual!$D$6:$D$23,0),MATCH(KPI_Analysis!O$8,CY_Actual!$F$5:$Q$5,0))),"")</f>
        <v>0</v>
      </c>
    </row>
    <row r="12" spans="1:23" ht="15" customHeight="1" x14ac:dyDescent="0.25">
      <c r="A12" s="3"/>
      <c r="B12" s="212"/>
      <c r="C12" s="172" t="s">
        <v>9</v>
      </c>
      <c r="D12" s="168">
        <f>IF(OR(LEN(D$10)=0,LEN(D$11)=0),"",IFERROR(IF(Calc!$L$16=Calc!$L$7,D$10/D$11*100,D$11/D$10*100),""))</f>
        <v>101.42857142857142</v>
      </c>
      <c r="E12" s="168">
        <f>IF(OR(LEN(E$10)=0,LEN(E$11)=0),"",IFERROR(IF(Calc!$L$16=Calc!$L$7,E$10/E$11*100,E$11/E$10*100),""))</f>
        <v>82.285714285714278</v>
      </c>
      <c r="F12" s="168">
        <f>IF(OR(LEN(F$10)=0,LEN(F$11)=0),"",IFERROR(IF(Calc!$L$16=Calc!$L$7,F$10/F$11*100,F$11/F$10*100),""))</f>
        <v>78</v>
      </c>
      <c r="G12" s="168">
        <f>IF(OR(LEN(G$10)=0,LEN(G$11)=0),"",IFERROR(IF(Calc!$L$16=Calc!$L$7,G$10/G$11*100,G$11/G$10*100),""))</f>
        <v>76.142857142857139</v>
      </c>
      <c r="H12" s="168">
        <f>IF(OR(LEN(H$10)=0,LEN(H$11)=0),"",IFERROR(IF(Calc!$L$16=Calc!$L$7,H$10/H$11*100,H$11/H$10*100),""))</f>
        <v>92</v>
      </c>
      <c r="I12" s="168">
        <f>IF(OR(LEN(I$10)=0,LEN(I$11)=0),"",IFERROR(IF(Calc!$L$16=Calc!$L$7,I$10/I$11*100,I$11/I$10*100),""))</f>
        <v>89.714285714285708</v>
      </c>
      <c r="J12" s="168" t="str">
        <f>IF(OR(LEN(J$10)=0,LEN(J$11)=0),"",IFERROR(IF(Calc!$L$16=Calc!$L$7,J$10/J$11*100,J$11/J$10*100),""))</f>
        <v/>
      </c>
      <c r="K12" s="168" t="str">
        <f>IF(OR(LEN(K$10)=0,LEN(K$11)=0),"",IFERROR(IF(Calc!$L$16=Calc!$L$7,K$10/K$11*100,K$11/K$10*100),""))</f>
        <v/>
      </c>
      <c r="L12" s="168" t="str">
        <f>IF(OR(LEN(L$10)=0,LEN(L$11)=0),"",IFERROR(IF(Calc!$L$16=Calc!$L$7,L$10/L$11*100,L$11/L$10*100),""))</f>
        <v/>
      </c>
      <c r="M12" s="168" t="str">
        <f>IF(OR(LEN(M$10)=0,LEN(M$11)=0),"",IFERROR(IF(Calc!$L$16=Calc!$L$7,M$10/M$11*100,M$11/M$10*100),""))</f>
        <v/>
      </c>
      <c r="N12" s="168" t="str">
        <f>IF(OR(LEN(N$10)=0,LEN(N$11)=0),"",IFERROR(IF(Calc!$L$16=Calc!$L$7,N$10/N$11*100,N$11/N$10*100),""))</f>
        <v/>
      </c>
      <c r="O12" s="169" t="str">
        <f>IF(OR(LEN(O$10)=0,LEN(O$11)=0),"",IFERROR(IF(Calc!$L$16=Calc!$L$7,O$10/O$11*100,O$11/O$10*100),""))</f>
        <v/>
      </c>
    </row>
    <row r="13" spans="1:23" ht="15" customHeight="1" x14ac:dyDescent="0.25">
      <c r="A13" s="3"/>
      <c r="B13" s="210" t="s">
        <v>3</v>
      </c>
      <c r="C13" s="170" t="s">
        <v>51</v>
      </c>
      <c r="D13" s="164">
        <f>IFERROR(IF(Calc!$L$15="","",INDEX(PY_Actual_Cumulative!$F$6:$Q$23,MATCH(Calc!$L$15,PY_Actual_Cumulative!$D$6:$D$23,0),MATCH(INDEX(Calc!$I$7:$I$18,MATCH(KPI_Analysis!D$8,Calc!$H$7:$H$18,0)),PY_Actual_Cumulative!$F$5:$Q$5,0))),"")</f>
        <v>33100</v>
      </c>
      <c r="E13" s="164">
        <f>IFERROR(IF(Calc!$L$15="","",INDEX(PY_Actual_Cumulative!$F$6:$Q$23,MATCH(Calc!$L$15,PY_Actual_Cumulative!$D$6:$D$23,0),MATCH(INDEX(Calc!$I$7:$I$18,MATCH(KPI_Analysis!E$8,Calc!$H$7:$H$18,0)),PY_Actual_Cumulative!$F$5:$Q$5,0))),"")</f>
        <v>64990</v>
      </c>
      <c r="F13" s="164">
        <f>IFERROR(IF(Calc!$L$15="","",INDEX(PY_Actual_Cumulative!$F$6:$Q$23,MATCH(Calc!$L$15,PY_Actual_Cumulative!$D$6:$D$23,0),MATCH(INDEX(Calc!$I$7:$I$18,MATCH(KPI_Analysis!F$8,Calc!$H$7:$H$18,0)),PY_Actual_Cumulative!$F$5:$Q$5,0))),"")</f>
        <v>99668</v>
      </c>
      <c r="G13" s="164">
        <f>IFERROR(IF(Calc!$L$15="","",INDEX(PY_Actual_Cumulative!$F$6:$Q$23,MATCH(Calc!$L$15,PY_Actual_Cumulative!$D$6:$D$23,0),MATCH(INDEX(Calc!$I$7:$I$18,MATCH(KPI_Analysis!G$8,Calc!$H$7:$H$18,0)),PY_Actual_Cumulative!$F$5:$Q$5,0))),"")</f>
        <v>135278</v>
      </c>
      <c r="H13" s="164">
        <f>IFERROR(IF(Calc!$L$15="","",INDEX(PY_Actual_Cumulative!$F$6:$Q$23,MATCH(Calc!$L$15,PY_Actual_Cumulative!$D$6:$D$23,0),MATCH(INDEX(Calc!$I$7:$I$18,MATCH(KPI_Analysis!H$8,Calc!$H$7:$H$18,0)),PY_Actual_Cumulative!$F$5:$Q$5,0))),"")</f>
        <v>169068</v>
      </c>
      <c r="I13" s="164">
        <f>IFERROR(IF(Calc!$L$15="","",INDEX(PY_Actual_Cumulative!$F$6:$Q$23,MATCH(Calc!$L$15,PY_Actual_Cumulative!$D$6:$D$23,0),MATCH(INDEX(Calc!$I$7:$I$18,MATCH(KPI_Analysis!I$8,Calc!$H$7:$H$18,0)),PY_Actual_Cumulative!$F$5:$Q$5,0))),"")</f>
        <v>207833</v>
      </c>
      <c r="J13" s="164">
        <f>IFERROR(IF(Calc!$L$15="","",INDEX(PY_Actual_Cumulative!$F$6:$Q$23,MATCH(Calc!$L$15,PY_Actual_Cumulative!$D$6:$D$23,0),MATCH(INDEX(Calc!$I$7:$I$18,MATCH(KPI_Analysis!J$8,Calc!$H$7:$H$18,0)),PY_Actual_Cumulative!$F$5:$Q$5,0))),"")</f>
        <v>207833</v>
      </c>
      <c r="K13" s="164">
        <f>IFERROR(IF(Calc!$L$15="","",INDEX(PY_Actual_Cumulative!$F$6:$Q$23,MATCH(Calc!$L$15,PY_Actual_Cumulative!$D$6:$D$23,0),MATCH(INDEX(Calc!$I$7:$I$18,MATCH(KPI_Analysis!K$8,Calc!$H$7:$H$18,0)),PY_Actual_Cumulative!$F$5:$Q$5,0))),"")</f>
        <v>207833</v>
      </c>
      <c r="L13" s="164">
        <f>IFERROR(IF(Calc!$L$15="","",INDEX(PY_Actual_Cumulative!$F$6:$Q$23,MATCH(Calc!$L$15,PY_Actual_Cumulative!$D$6:$D$23,0),MATCH(INDEX(Calc!$I$7:$I$18,MATCH(KPI_Analysis!L$8,Calc!$H$7:$H$18,0)),PY_Actual_Cumulative!$F$5:$Q$5,0))),"")</f>
        <v>207833</v>
      </c>
      <c r="M13" s="164">
        <f>IFERROR(IF(Calc!$L$15="","",INDEX(PY_Actual_Cumulative!$F$6:$Q$23,MATCH(Calc!$L$15,PY_Actual_Cumulative!$D$6:$D$23,0),MATCH(INDEX(Calc!$I$7:$I$18,MATCH(KPI_Analysis!M$8,Calc!$H$7:$H$18,0)),PY_Actual_Cumulative!$F$5:$Q$5,0))),"")</f>
        <v>207833</v>
      </c>
      <c r="N13" s="164">
        <f>IFERROR(IF(Calc!$L$15="","",INDEX(PY_Actual_Cumulative!$F$6:$Q$23,MATCH(Calc!$L$15,PY_Actual_Cumulative!$D$6:$D$23,0),MATCH(INDEX(Calc!$I$7:$I$18,MATCH(KPI_Analysis!N$8,Calc!$H$7:$H$18,0)),PY_Actual_Cumulative!$F$5:$Q$5,0))),"")</f>
        <v>207833</v>
      </c>
      <c r="O13" s="165">
        <f>IFERROR(IF(Calc!$L$15="","",INDEX(PY_Actual_Cumulative!$F$6:$Q$23,MATCH(Calc!$L$15,PY_Actual_Cumulative!$D$6:$D$23,0),MATCH(INDEX(Calc!$I$7:$I$18,MATCH(KPI_Analysis!O$8,Calc!$H$7:$H$18,0)),PY_Actual_Cumulative!$F$5:$Q$5,0))),"")</f>
        <v>207833</v>
      </c>
    </row>
    <row r="14" spans="1:23" ht="15" customHeight="1" x14ac:dyDescent="0.25">
      <c r="A14" s="3"/>
      <c r="B14" s="211"/>
      <c r="C14" s="171" t="s">
        <v>52</v>
      </c>
      <c r="D14" s="166">
        <f>IFERROR(IF(Calc!$L$15="","",INDEX(CY_Target_Cumulative!$F$6:$Q$23,MATCH(Calc!$L$15,CY_Target_Cumulative!$D$6:$D$23,0),MATCH(KPI_Analysis!D$8,CY_Target_Cumulative!$F$5:$Q$5,0))),"")</f>
        <v>35000</v>
      </c>
      <c r="E14" s="166">
        <f>IFERROR(IF(Calc!$L$15="","",INDEX(CY_Target_Cumulative!$F$6:$Q$23,MATCH(Calc!$L$15,CY_Target_Cumulative!$D$6:$D$23,0),MATCH(KPI_Analysis!E$8,CY_Target_Cumulative!$F$5:$Q$5,0))),"")</f>
        <v>70000</v>
      </c>
      <c r="F14" s="166">
        <f>IFERROR(IF(Calc!$L$15="","",INDEX(CY_Target_Cumulative!$F$6:$Q$23,MATCH(Calc!$L$15,CY_Target_Cumulative!$D$6:$D$23,0),MATCH(KPI_Analysis!F$8,CY_Target_Cumulative!$F$5:$Q$5,0))),"")</f>
        <v>105000</v>
      </c>
      <c r="G14" s="166">
        <f>IFERROR(IF(Calc!$L$15="","",INDEX(CY_Target_Cumulative!$F$6:$Q$23,MATCH(Calc!$L$15,CY_Target_Cumulative!$D$6:$D$23,0),MATCH(KPI_Analysis!G$8,CY_Target_Cumulative!$F$5:$Q$5,0))),"")</f>
        <v>140000</v>
      </c>
      <c r="H14" s="166">
        <f>IFERROR(IF(Calc!$L$15="","",INDEX(CY_Target_Cumulative!$F$6:$Q$23,MATCH(Calc!$L$15,CY_Target_Cumulative!$D$6:$D$23,0),MATCH(KPI_Analysis!H$8,CY_Target_Cumulative!$F$5:$Q$5,0))),"")</f>
        <v>175000</v>
      </c>
      <c r="I14" s="166">
        <f>IFERROR(IF(Calc!$L$15="","",INDEX(CY_Target_Cumulative!$F$6:$Q$23,MATCH(Calc!$L$15,CY_Target_Cumulative!$D$6:$D$23,0),MATCH(KPI_Analysis!I$8,CY_Target_Cumulative!$F$5:$Q$5,0))),"")</f>
        <v>210000</v>
      </c>
      <c r="J14" s="166">
        <f>IFERROR(IF(Calc!$L$15="","",INDEX(CY_Target_Cumulative!$F$6:$Q$23,MATCH(Calc!$L$15,CY_Target_Cumulative!$D$6:$D$23,0),MATCH(KPI_Analysis!J$8,CY_Target_Cumulative!$F$5:$Q$5,0))),"")</f>
        <v>210000</v>
      </c>
      <c r="K14" s="166">
        <f>IFERROR(IF(Calc!$L$15="","",INDEX(CY_Target_Cumulative!$F$6:$Q$23,MATCH(Calc!$L$15,CY_Target_Cumulative!$D$6:$D$23,0),MATCH(KPI_Analysis!K$8,CY_Target_Cumulative!$F$5:$Q$5,0))),"")</f>
        <v>210000</v>
      </c>
      <c r="L14" s="166">
        <f>IFERROR(IF(Calc!$L$15="","",INDEX(CY_Target_Cumulative!$F$6:$Q$23,MATCH(Calc!$L$15,CY_Target_Cumulative!$D$6:$D$23,0),MATCH(KPI_Analysis!L$8,CY_Target_Cumulative!$F$5:$Q$5,0))),"")</f>
        <v>210000</v>
      </c>
      <c r="M14" s="166">
        <f>IFERROR(IF(Calc!$L$15="","",INDEX(CY_Target_Cumulative!$F$6:$Q$23,MATCH(Calc!$L$15,CY_Target_Cumulative!$D$6:$D$23,0),MATCH(KPI_Analysis!M$8,CY_Target_Cumulative!$F$5:$Q$5,0))),"")</f>
        <v>210000</v>
      </c>
      <c r="N14" s="166">
        <f>IFERROR(IF(Calc!$L$15="","",INDEX(CY_Target_Cumulative!$F$6:$Q$23,MATCH(Calc!$L$15,CY_Target_Cumulative!$D$6:$D$23,0),MATCH(KPI_Analysis!N$8,CY_Target_Cumulative!$F$5:$Q$5,0))),"")</f>
        <v>210000</v>
      </c>
      <c r="O14" s="167">
        <f>IFERROR(IF(Calc!$L$15="","",INDEX(CY_Target_Cumulative!$F$6:$Q$23,MATCH(Calc!$L$15,CY_Target_Cumulative!$D$6:$D$23,0),MATCH(KPI_Analysis!O$8,CY_Target_Cumulative!$F$5:$Q$5,0))),"")</f>
        <v>210000</v>
      </c>
    </row>
    <row r="15" spans="1:23" ht="15" customHeight="1" x14ac:dyDescent="0.25">
      <c r="A15" s="3"/>
      <c r="B15" s="211"/>
      <c r="C15" s="171" t="s">
        <v>53</v>
      </c>
      <c r="D15" s="166">
        <f>IFERROR(IF(Calc!$L$15="","",INDEX(CY_Actual_Cumulative!$F$6:$Q$23,MATCH(Calc!$L$15,CY_Actual_Cumulative!$D$6:$D$23,0),MATCH(KPI_Analysis!D$8,CY_Actual_Cumulative!$F$5:$Q$5,0))),"")</f>
        <v>35500</v>
      </c>
      <c r="E15" s="166">
        <f>IFERROR(IF(Calc!$L$15="","",INDEX(CY_Actual_Cumulative!$F$6:$Q$23,MATCH(Calc!$L$15,CY_Actual_Cumulative!$D$6:$D$23,0),MATCH(KPI_Analysis!E$8,CY_Actual_Cumulative!$F$5:$Q$5,0))),"")</f>
        <v>64300</v>
      </c>
      <c r="F15" s="166">
        <f>IFERROR(IF(Calc!$L$15="","",INDEX(CY_Actual_Cumulative!$F$6:$Q$23,MATCH(Calc!$L$15,CY_Actual_Cumulative!$D$6:$D$23,0),MATCH(KPI_Analysis!F$8,CY_Actual_Cumulative!$F$5:$Q$5,0))),"")</f>
        <v>91600</v>
      </c>
      <c r="G15" s="166">
        <f>IFERROR(IF(Calc!$L$15="","",INDEX(CY_Actual_Cumulative!$F$6:$Q$23,MATCH(Calc!$L$15,CY_Actual_Cumulative!$D$6:$D$23,0),MATCH(KPI_Analysis!G$8,CY_Actual_Cumulative!$F$5:$Q$5,0))),"")</f>
        <v>118250</v>
      </c>
      <c r="H15" s="166">
        <f>IFERROR(IF(Calc!$L$15="","",INDEX(CY_Actual_Cumulative!$F$6:$Q$23,MATCH(Calc!$L$15,CY_Actual_Cumulative!$D$6:$D$23,0),MATCH(KPI_Analysis!H$8,CY_Actual_Cumulative!$F$5:$Q$5,0))),"")</f>
        <v>150450</v>
      </c>
      <c r="I15" s="166">
        <f>IFERROR(IF(Calc!$L$15="","",INDEX(CY_Actual_Cumulative!$F$6:$Q$23,MATCH(Calc!$L$15,CY_Actual_Cumulative!$D$6:$D$23,0),MATCH(KPI_Analysis!I$8,CY_Actual_Cumulative!$F$5:$Q$5,0))),"")</f>
        <v>181850</v>
      </c>
      <c r="J15" s="166">
        <f>IFERROR(IF(Calc!$L$15="","",INDEX(CY_Actual_Cumulative!$F$6:$Q$23,MATCH(Calc!$L$15,CY_Actual_Cumulative!$D$6:$D$23,0),MATCH(KPI_Analysis!J$8,CY_Actual_Cumulative!$F$5:$Q$5,0))),"")</f>
        <v>181850</v>
      </c>
      <c r="K15" s="166">
        <f>IFERROR(IF(Calc!$L$15="","",INDEX(CY_Actual_Cumulative!$F$6:$Q$23,MATCH(Calc!$L$15,CY_Actual_Cumulative!$D$6:$D$23,0),MATCH(KPI_Analysis!K$8,CY_Actual_Cumulative!$F$5:$Q$5,0))),"")</f>
        <v>181850</v>
      </c>
      <c r="L15" s="166">
        <f>IFERROR(IF(Calc!$L$15="","",INDEX(CY_Actual_Cumulative!$F$6:$Q$23,MATCH(Calc!$L$15,CY_Actual_Cumulative!$D$6:$D$23,0),MATCH(KPI_Analysis!L$8,CY_Actual_Cumulative!$F$5:$Q$5,0))),"")</f>
        <v>181850</v>
      </c>
      <c r="M15" s="166">
        <f>IFERROR(IF(Calc!$L$15="","",INDEX(CY_Actual_Cumulative!$F$6:$Q$23,MATCH(Calc!$L$15,CY_Actual_Cumulative!$D$6:$D$23,0),MATCH(KPI_Analysis!M$8,CY_Actual_Cumulative!$F$5:$Q$5,0))),"")</f>
        <v>181850</v>
      </c>
      <c r="N15" s="166">
        <f>IFERROR(IF(Calc!$L$15="","",INDEX(CY_Actual_Cumulative!$F$6:$Q$23,MATCH(Calc!$L$15,CY_Actual_Cumulative!$D$6:$D$23,0),MATCH(KPI_Analysis!N$8,CY_Actual_Cumulative!$F$5:$Q$5,0))),"")</f>
        <v>181850</v>
      </c>
      <c r="O15" s="167">
        <f>IFERROR(IF(Calc!$L$15="","",INDEX(CY_Actual_Cumulative!$F$6:$Q$23,MATCH(Calc!$L$15,CY_Actual_Cumulative!$D$6:$D$23,0),MATCH(KPI_Analysis!O$8,CY_Actual_Cumulative!$F$5:$Q$5,0))),"")</f>
        <v>181850</v>
      </c>
    </row>
    <row r="16" spans="1:23" ht="15" customHeight="1" x14ac:dyDescent="0.25">
      <c r="A16" s="3"/>
      <c r="B16" s="212"/>
      <c r="C16" s="172" t="s">
        <v>9</v>
      </c>
      <c r="D16" s="168">
        <f>IF(OR(LEN(D$14)=0,LEN(D$15)=0),"",IFERROR(IF(Calc!$L$16=Calc!$L$7,D$14/D$15*100,D$15/D$14*100),100))</f>
        <v>101.42857142857142</v>
      </c>
      <c r="E16" s="168">
        <f>IF(OR(LEN(E$14)=0,LEN(E$15)=0),"",IFERROR(IF(Calc!$L$16=Calc!$L$7,E$14/E$15*100,E$15/E$14*100),100))</f>
        <v>91.857142857142861</v>
      </c>
      <c r="F16" s="168">
        <f>IF(OR(LEN(F$14)=0,LEN(F$15)=0),"",IFERROR(IF(Calc!$L$16=Calc!$L$7,F$14/F$15*100,F$15/F$14*100),100))</f>
        <v>87.238095238095241</v>
      </c>
      <c r="G16" s="168">
        <f>IF(OR(LEN(G$14)=0,LEN(G$15)=0),"",IFERROR(IF(Calc!$L$16=Calc!$L$7,G$14/G$15*100,G$15/G$14*100),100))</f>
        <v>84.464285714285708</v>
      </c>
      <c r="H16" s="168">
        <f>IF(OR(LEN(H$14)=0,LEN(H$15)=0),"",IFERROR(IF(Calc!$L$16=Calc!$L$7,H$14/H$15*100,H$15/H$14*100),100))</f>
        <v>85.971428571428575</v>
      </c>
      <c r="I16" s="168">
        <f>IF(OR(LEN(I$14)=0,LEN(I$15)=0),"",IFERROR(IF(Calc!$L$16=Calc!$L$7,I$14/I$15*100,I$15/I$14*100),100))</f>
        <v>86.595238095238088</v>
      </c>
      <c r="J16" s="168">
        <f>IF(OR(LEN(J$14)=0,LEN(J$15)=0),"",IFERROR(IF(Calc!$L$16=Calc!$L$7,J$14/J$15*100,J$15/J$14*100),100))</f>
        <v>86.595238095238088</v>
      </c>
      <c r="K16" s="168">
        <f>IF(OR(LEN(K$14)=0,LEN(K$15)=0),"",IFERROR(IF(Calc!$L$16=Calc!$L$7,K$14/K$15*100,K$15/K$14*100),100))</f>
        <v>86.595238095238088</v>
      </c>
      <c r="L16" s="168">
        <f>IF(OR(LEN(L$14)=0,LEN(L$15)=0),"",IFERROR(IF(Calc!$L$16=Calc!$L$7,L$14/L$15*100,L$15/L$14*100),100))</f>
        <v>86.595238095238088</v>
      </c>
      <c r="M16" s="168">
        <f>IF(OR(LEN(M$14)=0,LEN(M$15)=0),"",IFERROR(IF(Calc!$L$16=Calc!$L$7,M$14/M$15*100,M$15/M$14*100),100))</f>
        <v>86.595238095238088</v>
      </c>
      <c r="N16" s="168">
        <f>IF(OR(LEN(N$14)=0,LEN(N$15)=0),"",IFERROR(IF(Calc!$L$16=Calc!$L$7,N$14/N$15*100,N$15/N$14*100),100))</f>
        <v>86.595238095238088</v>
      </c>
      <c r="O16" s="169">
        <f>IF(OR(LEN(O$14)=0,LEN(O$15)=0),"",IFERROR(IF(Calc!$L$16=Calc!$L$7,O$14/O$15*100,O$15/O$14*100),100))</f>
        <v>86.595238095238088</v>
      </c>
    </row>
    <row r="17" spans="1:15" ht="8.1" customHeight="1" x14ac:dyDescent="0.25">
      <c r="A17" s="3"/>
      <c r="B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x14ac:dyDescent="0.25">
      <c r="A18" s="3"/>
      <c r="B18" s="21"/>
    </row>
    <row r="19" spans="1:15" ht="3.95" customHeight="1" x14ac:dyDescent="0.25">
      <c r="A19" s="3"/>
      <c r="B19" s="21"/>
    </row>
    <row r="20" spans="1:15" x14ac:dyDescent="0.25">
      <c r="A20" s="3"/>
      <c r="B20" s="21"/>
    </row>
    <row r="21" spans="1:15" x14ac:dyDescent="0.25">
      <c r="A21" s="3"/>
      <c r="B21" s="21"/>
    </row>
    <row r="22" spans="1:15" x14ac:dyDescent="0.25">
      <c r="A22" s="3"/>
      <c r="B22" s="21"/>
    </row>
    <row r="23" spans="1:15" x14ac:dyDescent="0.25">
      <c r="B23" s="21"/>
    </row>
    <row r="24" spans="1:15" x14ac:dyDescent="0.25">
      <c r="B24" s="21"/>
    </row>
    <row r="25" spans="1:15" x14ac:dyDescent="0.25">
      <c r="B25" s="21"/>
    </row>
    <row r="26" spans="1:15" x14ac:dyDescent="0.25">
      <c r="B26" s="21"/>
    </row>
    <row r="27" spans="1:15" x14ac:dyDescent="0.25">
      <c r="A27" s="3"/>
      <c r="B27" s="21"/>
    </row>
    <row r="28" spans="1:15" x14ac:dyDescent="0.25">
      <c r="B28" s="21"/>
    </row>
    <row r="29" spans="1:15" x14ac:dyDescent="0.25">
      <c r="B29" s="21"/>
    </row>
    <row r="30" spans="1:15" x14ac:dyDescent="0.25">
      <c r="B30" s="21"/>
    </row>
    <row r="31" spans="1:15" x14ac:dyDescent="0.25">
      <c r="B31" s="21"/>
    </row>
    <row r="32" spans="1:15" x14ac:dyDescent="0.25">
      <c r="B32" s="21"/>
    </row>
    <row r="33" spans="2:15" x14ac:dyDescent="0.25">
      <c r="B33" s="21"/>
    </row>
    <row r="34" spans="2:15" ht="9.9499999999999993" customHeight="1" x14ac:dyDescent="0.25"/>
    <row r="35" spans="2:15" ht="23.1" customHeight="1" x14ac:dyDescent="0.25"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</row>
  </sheetData>
  <sheetProtection algorithmName="SHA-512" hashValue="tkc2X911UXAm2+lg6e1CaOHsPPdJ/1hm1KmfiMseS+A19FD05GmasKB8iCelJDFgQNHw5ZK66R78nqicAyYSEA==" saltValue="zlc+iioNwxVR+9+1AQ0AJQ==" spinCount="100000" sheet="1" objects="1" scenarios="1"/>
  <mergeCells count="3">
    <mergeCell ref="B9:B12"/>
    <mergeCell ref="B13:B16"/>
    <mergeCell ref="B5:O5"/>
  </mergeCells>
  <printOptions horizontalCentered="1" gridLines="1"/>
  <pageMargins left="0.31496062992125984" right="0.31496062992125984" top="0.31496062992125984" bottom="0.31496062992125984" header="0.31496062992125984" footer="0.31496062992125984"/>
  <pageSetup scale="77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984AABA-F3BD-4557-9C70-AEC225F624E9}">
          <x14:formula1>
            <xm:f>Calc!$H$7:$H$18</xm:f>
          </x14:formula1>
          <xm:sqref>O18</xm:sqref>
        </x14:dataValidation>
        <x14:dataValidation type="list" allowBlank="1" showInputMessage="1" showErrorMessage="1" xr:uid="{00000000-0002-0000-0100-000000000000}">
          <x14:formula1>
            <xm:f>OFFSET(Calc!$Q$7,0,0,Calc!$L$13,1)</xm:f>
          </x14:formula1>
          <xm:sqref>B5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35C34-EC8D-44E3-AC6D-9118FAF58A71}">
  <dimension ref="B3:T24"/>
  <sheetViews>
    <sheetView showGridLines="0" showRowColHeaders="0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3.7109375" style="4" customWidth="1"/>
    <col min="2" max="2" width="20.28515625" style="4" customWidth="1"/>
    <col min="3" max="3" width="12.28515625" style="4" customWidth="1"/>
    <col min="4" max="4" width="3.7109375" style="4" customWidth="1"/>
    <col min="5" max="6" width="10.42578125" style="4" customWidth="1"/>
    <col min="7" max="7" width="21" style="4" customWidth="1"/>
    <col min="8" max="8" width="18.7109375" style="4" customWidth="1"/>
    <col min="9" max="9" width="20" style="4" customWidth="1"/>
    <col min="10" max="10" width="3.7109375" style="4" customWidth="1"/>
    <col min="11" max="11" width="31.7109375" style="4" customWidth="1"/>
    <col min="12" max="12" width="27.42578125" style="4" customWidth="1"/>
    <col min="13" max="13" width="3.7109375" style="4" customWidth="1"/>
    <col min="14" max="14" width="34.28515625" style="4" customWidth="1"/>
    <col min="15" max="16" width="22.42578125" style="4" customWidth="1"/>
    <col min="17" max="17" width="62.140625" style="4" customWidth="1"/>
    <col min="18" max="18" width="3.7109375" style="4" customWidth="1"/>
    <col min="19" max="16384" width="9.140625" style="4"/>
  </cols>
  <sheetData>
    <row r="3" spans="2:20" x14ac:dyDescent="0.25">
      <c r="B3" s="25" t="s">
        <v>54</v>
      </c>
      <c r="C3" s="26"/>
      <c r="E3" s="25" t="s">
        <v>55</v>
      </c>
      <c r="F3" s="28"/>
      <c r="G3" s="28"/>
      <c r="H3" s="28"/>
      <c r="I3" s="26"/>
      <c r="K3" s="25" t="s">
        <v>75</v>
      </c>
      <c r="L3" s="26"/>
      <c r="N3" s="25" t="s">
        <v>92</v>
      </c>
      <c r="O3" s="28"/>
      <c r="P3" s="28"/>
      <c r="Q3" s="26"/>
      <c r="S3" s="25" t="s">
        <v>96</v>
      </c>
      <c r="T3" s="26"/>
    </row>
    <row r="4" spans="2:20" ht="3.95" customHeight="1" x14ac:dyDescent="0.25">
      <c r="E4" s="24"/>
      <c r="F4" s="24"/>
    </row>
    <row r="5" spans="2:20" ht="3.95" customHeight="1" x14ac:dyDescent="0.25">
      <c r="E5" s="24"/>
      <c r="F5" s="24"/>
    </row>
    <row r="6" spans="2:20" x14ac:dyDescent="0.25">
      <c r="B6" s="29" t="s">
        <v>16</v>
      </c>
      <c r="C6" s="27">
        <f>IFERROR(IF(Metrics!K6="","",Metrics!K6),"")</f>
        <v>2022</v>
      </c>
      <c r="E6" s="29" t="s">
        <v>42</v>
      </c>
      <c r="F6" s="29" t="s">
        <v>61</v>
      </c>
      <c r="G6" s="30" t="s">
        <v>8</v>
      </c>
      <c r="H6" s="30" t="s">
        <v>43</v>
      </c>
      <c r="I6" s="29" t="s">
        <v>44</v>
      </c>
      <c r="K6" s="29" t="s">
        <v>45</v>
      </c>
      <c r="L6" s="29" t="s">
        <v>58</v>
      </c>
      <c r="N6" s="29" t="s">
        <v>90</v>
      </c>
      <c r="O6" s="29" t="s">
        <v>10</v>
      </c>
      <c r="P6" s="29" t="s">
        <v>0</v>
      </c>
      <c r="Q6" s="29" t="s">
        <v>47</v>
      </c>
      <c r="S6" s="133" t="s">
        <v>93</v>
      </c>
      <c r="T6" s="134"/>
    </row>
    <row r="7" spans="2:20" x14ac:dyDescent="0.25">
      <c r="B7" s="29" t="s">
        <v>17</v>
      </c>
      <c r="C7" s="27" t="str">
        <f>IFERROR(IF(Metrics!K7="",Calc!B10,Metrics!K7),"")</f>
        <v>January</v>
      </c>
      <c r="E7" s="27">
        <v>1</v>
      </c>
      <c r="F7" s="27">
        <f>IFERROR(C6,"")</f>
        <v>2022</v>
      </c>
      <c r="G7" s="27" t="str">
        <f>IFERROR(INDEX($B$10:$B$21,IF(MOD($C$8+E7-1,12)=0,12,MOD($C$8+E7-1,12))),"")</f>
        <v>January</v>
      </c>
      <c r="H7" s="27" t="str">
        <f>IFERROR(INDEX($C$10:$C$21,MATCH(G7,$B$10:$B$21,0))&amp;" "&amp;F7,"")</f>
        <v>Jan 2022</v>
      </c>
      <c r="I7" s="27" t="str">
        <f>IFERROR(INDEX($C$10:$C$21,MATCH(G7,$B$10:$B$21,0))&amp;" "&amp;IF(F7="","",F7-1),"")</f>
        <v>Jan 2021</v>
      </c>
      <c r="K7" s="27" t="s">
        <v>14</v>
      </c>
      <c r="L7" s="27" t="s">
        <v>12</v>
      </c>
      <c r="N7" s="27" t="str">
        <f t="array" ref="N7">IFERROR(INDEX(Metrics!$D$6:$D$23,SMALL(IF(LEN(Metrics!$D$6:$D$23)&gt;0,ROW(Metrics!$D$6:$D$23)-ROW(INDEX(Metrics!$D$6:$D$23,1,1))+1),ROW($A7)-ROW($A$6))),"")</f>
        <v xml:space="preserve">Number of E-mail Marketing </v>
      </c>
      <c r="O7" s="27" t="str">
        <f>IFERROR(IF(INDEX(Metrics!$C$6:$C$23,MATCH(Calc!N7,Metrics!$D$6:$D$23,0))="","",INDEX(Metrics!$C$6:$C$23,MATCH(Calc!N7,Metrics!$D$6:$D$23,0))),"")</f>
        <v>Customer Interaction</v>
      </c>
      <c r="P7" s="27">
        <f>IFERROR(IF(INDEX(Metrics!$B$6:$B$23,MATCH(Calc!N7,Metrics!$D$6:$D$23,0))="","",INDEX(Metrics!$B$6:$B$23,MATCH(Calc!N7,Metrics!$D$6:$D$23,0))),"")</f>
        <v>101</v>
      </c>
      <c r="Q7" s="34" t="str">
        <f>IFERROR(IF(LEN(N7)=0,"",(P7&amp;" : "&amp;O7&amp;" / "&amp;N7)),"")</f>
        <v xml:space="preserve">101 : Customer Interaction / Number of E-mail Marketing </v>
      </c>
      <c r="S7" s="117" t="s">
        <v>94</v>
      </c>
      <c r="T7" s="117">
        <f t="array" ref="T7">MAX(IF(Metrics!$B$6:$B$23&lt;&gt;"",ROW(Metrics!$B$6:$B$23)))-1</f>
        <v>22</v>
      </c>
    </row>
    <row r="8" spans="2:20" x14ac:dyDescent="0.25">
      <c r="B8" s="29" t="s">
        <v>41</v>
      </c>
      <c r="C8" s="27">
        <f>IFERROR(MATCH(C7,B10:B21,0),"")</f>
        <v>1</v>
      </c>
      <c r="E8" s="27">
        <v>2</v>
      </c>
      <c r="F8" s="27">
        <f>IFERROR(IF(G7="December",F7+1,F7),"")</f>
        <v>2022</v>
      </c>
      <c r="G8" s="27" t="str">
        <f t="shared" ref="G8:G18" si="0">IFERROR(INDEX($B$10:$B$21,IF(MOD($C$8+E8-1,12)=0,12,MOD($C$8+E8-1,12))),"")</f>
        <v>February</v>
      </c>
      <c r="H8" s="27" t="str">
        <f t="shared" ref="H8:H18" si="1">IFERROR(INDEX($C$10:$C$21,MATCH(G8,$B$10:$B$21,0))&amp;" "&amp;F8,"")</f>
        <v>Feb 2022</v>
      </c>
      <c r="I8" s="27" t="str">
        <f t="shared" ref="I8:I18" si="2">IFERROR(INDEX($C$10:$C$21,MATCH(G8,$B$10:$B$21,0))&amp;" "&amp;IF(F8="","",F8-1),"")</f>
        <v>Feb 2021</v>
      </c>
      <c r="K8" s="27" t="s">
        <v>13</v>
      </c>
      <c r="L8" s="27" t="s">
        <v>59</v>
      </c>
      <c r="N8" s="27" t="str">
        <f t="array" ref="N8">IFERROR(INDEX(Metrics!$D$6:$D$23,SMALL(IF(LEN(Metrics!$D$6:$D$23)&gt;0,ROW(Metrics!$D$6:$D$23)-ROW(INDEX(Metrics!$D$6:$D$23,1,1))+1),ROW($A8)-ROW($A$6))),"")</f>
        <v>Email click-through Rate</v>
      </c>
      <c r="O8" s="27" t="str">
        <f>IFERROR(IF(INDEX(Metrics!$C$6:$C$23,MATCH(Calc!N8,Metrics!$D$6:$D$23,0))="","",INDEX(Metrics!$C$6:$C$23,MATCH(Calc!N8,Metrics!$D$6:$D$23,0))),"")</f>
        <v>Customer Interaction</v>
      </c>
      <c r="P8" s="27">
        <f>IFERROR(IF(INDEX(Metrics!$B$6:$B$23,MATCH(Calc!N8,Metrics!$D$6:$D$23,0))="","",INDEX(Metrics!$B$6:$B$23,MATCH(Calc!N8,Metrics!$D$6:$D$23,0))),"")</f>
        <v>102</v>
      </c>
      <c r="Q8" s="34" t="str">
        <f t="shared" ref="Q8:Q24" si="3">IFERROR(IF(LEN(N8)=0,"",(P8&amp;" : "&amp;O8&amp;" / "&amp;N8)),"")</f>
        <v>102 : Customer Interaction / Email click-through Rate</v>
      </c>
      <c r="S8" s="117" t="s">
        <v>95</v>
      </c>
      <c r="T8" s="117">
        <f>COUNTA(CY_Actual!$B$5:$Q$5)</f>
        <v>16</v>
      </c>
    </row>
    <row r="9" spans="2:20" x14ac:dyDescent="0.25">
      <c r="E9" s="27">
        <v>3</v>
      </c>
      <c r="F9" s="27">
        <f t="shared" ref="F9:F18" si="4">IFERROR(IF(G8="December",F8+1,F8),"")</f>
        <v>2022</v>
      </c>
      <c r="G9" s="27" t="str">
        <f t="shared" si="0"/>
        <v>March</v>
      </c>
      <c r="H9" s="27" t="str">
        <f t="shared" si="1"/>
        <v>Mar 2022</v>
      </c>
      <c r="I9" s="27" t="str">
        <f t="shared" si="2"/>
        <v>Mar 2021</v>
      </c>
      <c r="N9" s="27" t="str">
        <f t="array" ref="N9">IFERROR(INDEX(Metrics!$D$6:$D$23,SMALL(IF(LEN(Metrics!$D$6:$D$23)&gt;0,ROW(Metrics!$D$6:$D$23)-ROW(INDEX(Metrics!$D$6:$D$23,1,1))+1),ROW($A9)-ROW($A$6))),"")</f>
        <v>Website Conversion Rate</v>
      </c>
      <c r="O9" s="27" t="str">
        <f>IFERROR(IF(INDEX(Metrics!$C$6:$C$23,MATCH(Calc!N9,Metrics!$D$6:$D$23,0))="","",INDEX(Metrics!$C$6:$C$23,MATCH(Calc!N9,Metrics!$D$6:$D$23,0))),"")</f>
        <v>Customer Interaction</v>
      </c>
      <c r="P9" s="27">
        <f>IFERROR(IF(INDEX(Metrics!$B$6:$B$23,MATCH(Calc!N9,Metrics!$D$6:$D$23,0))="","",INDEX(Metrics!$B$6:$B$23,MATCH(Calc!N9,Metrics!$D$6:$D$23,0))),"")</f>
        <v>103</v>
      </c>
      <c r="Q9" s="34" t="str">
        <f t="shared" si="3"/>
        <v>103 : Customer Interaction / Website Conversion Rate</v>
      </c>
    </row>
    <row r="10" spans="2:20" x14ac:dyDescent="0.25">
      <c r="B10" s="27" t="s">
        <v>18</v>
      </c>
      <c r="C10" s="27" t="s">
        <v>30</v>
      </c>
      <c r="E10" s="27">
        <v>4</v>
      </c>
      <c r="F10" s="27">
        <f t="shared" si="4"/>
        <v>2022</v>
      </c>
      <c r="G10" s="27" t="str">
        <f t="shared" si="0"/>
        <v>April</v>
      </c>
      <c r="H10" s="27" t="str">
        <f t="shared" si="1"/>
        <v>Apr 2022</v>
      </c>
      <c r="I10" s="27" t="str">
        <f t="shared" si="2"/>
        <v>Apr 2021</v>
      </c>
      <c r="K10" s="33" t="s">
        <v>57</v>
      </c>
      <c r="L10" s="27" t="str">
        <f>IFERROR(IF(LEN(Monthly_Analysis!C5)=0,"",Monthly_Analysis!C5),"")</f>
        <v>Apr 2022</v>
      </c>
      <c r="N10" s="27" t="str">
        <f t="array" ref="N10">IFERROR(INDEX(Metrics!$D$6:$D$23,SMALL(IF(LEN(Metrics!$D$6:$D$23)&gt;0,ROW(Metrics!$D$6:$D$23)-ROW(INDEX(Metrics!$D$6:$D$23,1,1))+1),ROW($A10)-ROW($A$6))),"")</f>
        <v>Number of Sales Call</v>
      </c>
      <c r="O10" s="27" t="str">
        <f>IFERROR(IF(INDEX(Metrics!$C$6:$C$23,MATCH(Calc!N10,Metrics!$D$6:$D$23,0))="","",INDEX(Metrics!$C$6:$C$23,MATCH(Calc!N10,Metrics!$D$6:$D$23,0))),"")</f>
        <v>Customer Interaction</v>
      </c>
      <c r="P10" s="27">
        <f>IFERROR(IF(INDEX(Metrics!$B$6:$B$23,MATCH(Calc!N10,Metrics!$D$6:$D$23,0))="","",INDEX(Metrics!$B$6:$B$23,MATCH(Calc!N10,Metrics!$D$6:$D$23,0))),"")</f>
        <v>104</v>
      </c>
      <c r="Q10" s="34" t="str">
        <f t="shared" si="3"/>
        <v>104 : Customer Interaction / Number of Sales Call</v>
      </c>
    </row>
    <row r="11" spans="2:20" x14ac:dyDescent="0.25">
      <c r="B11" s="27" t="s">
        <v>19</v>
      </c>
      <c r="C11" s="27" t="s">
        <v>31</v>
      </c>
      <c r="E11" s="27">
        <v>5</v>
      </c>
      <c r="F11" s="27">
        <f t="shared" si="4"/>
        <v>2022</v>
      </c>
      <c r="G11" s="27" t="str">
        <f t="shared" si="0"/>
        <v>May</v>
      </c>
      <c r="H11" s="27" t="str">
        <f t="shared" si="1"/>
        <v>May 2022</v>
      </c>
      <c r="I11" s="27" t="str">
        <f t="shared" si="2"/>
        <v>May 2021</v>
      </c>
      <c r="K11" s="33" t="s">
        <v>46</v>
      </c>
      <c r="L11" s="27" t="str">
        <f>IFERROR(INDEX(I7:I18,MATCH(L10,H7:H18,0)),"")</f>
        <v>Apr 2021</v>
      </c>
      <c r="N11" s="27" t="str">
        <f t="array" ref="N11">IFERROR(INDEX(Metrics!$D$6:$D$23,SMALL(IF(LEN(Metrics!$D$6:$D$23)&gt;0,ROW(Metrics!$D$6:$D$23)-ROW(INDEX(Metrics!$D$6:$D$23,1,1))+1),ROW($A11)-ROW($A$6))),"")</f>
        <v>Number of SMS</v>
      </c>
      <c r="O11" s="27" t="str">
        <f>IFERROR(IF(INDEX(Metrics!$C$6:$C$23,MATCH(Calc!N11,Metrics!$D$6:$D$23,0))="","",INDEX(Metrics!$C$6:$C$23,MATCH(Calc!N11,Metrics!$D$6:$D$23,0))),"")</f>
        <v>Customer Interaction</v>
      </c>
      <c r="P11" s="27">
        <f>IFERROR(IF(INDEX(Metrics!$B$6:$B$23,MATCH(Calc!N11,Metrics!$D$6:$D$23,0))="","",INDEX(Metrics!$B$6:$B$23,MATCH(Calc!N11,Metrics!$D$6:$D$23,0))),"")</f>
        <v>105</v>
      </c>
      <c r="Q11" s="34" t="str">
        <f t="shared" si="3"/>
        <v>105 : Customer Interaction / Number of SMS</v>
      </c>
    </row>
    <row r="12" spans="2:20" x14ac:dyDescent="0.25">
      <c r="B12" s="27" t="s">
        <v>20</v>
      </c>
      <c r="C12" s="27" t="s">
        <v>32</v>
      </c>
      <c r="E12" s="27">
        <v>6</v>
      </c>
      <c r="F12" s="27">
        <f t="shared" si="4"/>
        <v>2022</v>
      </c>
      <c r="G12" s="27" t="str">
        <f t="shared" si="0"/>
        <v>June</v>
      </c>
      <c r="H12" s="27" t="str">
        <f t="shared" si="1"/>
        <v>Jun 2022</v>
      </c>
      <c r="I12" s="27" t="str">
        <f t="shared" si="2"/>
        <v>Jun 2021</v>
      </c>
      <c r="N12" s="27" t="str">
        <f t="array" ref="N12">IFERROR(INDEX(Metrics!$D$6:$D$23,SMALL(IF(LEN(Metrics!$D$6:$D$23)&gt;0,ROW(Metrics!$D$6:$D$23)-ROW(INDEX(Metrics!$D$6:$D$23,1,1))+1),ROW($A12)-ROW($A$6))),"")</f>
        <v>Average Interaction Cost</v>
      </c>
      <c r="O12" s="27" t="str">
        <f>IFERROR(IF(INDEX(Metrics!$C$6:$C$23,MATCH(Calc!N12,Metrics!$D$6:$D$23,0))="","",INDEX(Metrics!$C$6:$C$23,MATCH(Calc!N12,Metrics!$D$6:$D$23,0))),"")</f>
        <v>Customer Interaction</v>
      </c>
      <c r="P12" s="27">
        <f>IFERROR(IF(INDEX(Metrics!$B$6:$B$23,MATCH(Calc!N12,Metrics!$D$6:$D$23,0))="","",INDEX(Metrics!$B$6:$B$23,MATCH(Calc!N12,Metrics!$D$6:$D$23,0))),"")</f>
        <v>106</v>
      </c>
      <c r="Q12" s="34" t="str">
        <f t="shared" si="3"/>
        <v>106 : Customer Interaction / Average Interaction Cost</v>
      </c>
    </row>
    <row r="13" spans="2:20" x14ac:dyDescent="0.25">
      <c r="B13" s="27" t="s">
        <v>21</v>
      </c>
      <c r="C13" s="27" t="s">
        <v>33</v>
      </c>
      <c r="E13" s="27">
        <v>7</v>
      </c>
      <c r="F13" s="27">
        <f t="shared" si="4"/>
        <v>2022</v>
      </c>
      <c r="G13" s="27" t="str">
        <f t="shared" si="0"/>
        <v>July</v>
      </c>
      <c r="H13" s="27" t="str">
        <f t="shared" si="1"/>
        <v>Jul 2022</v>
      </c>
      <c r="I13" s="27" t="str">
        <f t="shared" si="2"/>
        <v>Jul 2021</v>
      </c>
      <c r="K13" s="33" t="s">
        <v>56</v>
      </c>
      <c r="L13" s="27">
        <f>IFERROR(IF(COUNTIF(Q7:Q24,"?*")=0,1,COUNTIF(Q7:Q24,"?*")),100)</f>
        <v>14</v>
      </c>
      <c r="N13" s="27" t="str">
        <f t="array" ref="N13">IFERROR(INDEX(Metrics!$D$6:$D$23,SMALL(IF(LEN(Metrics!$D$6:$D$23)&gt;0,ROW(Metrics!$D$6:$D$23)-ROW(INDEX(Metrics!$D$6:$D$23,1,1))+1),ROW($A13)-ROW($A$6))),"")</f>
        <v>Self Service Rate</v>
      </c>
      <c r="O13" s="27" t="str">
        <f>IFERROR(IF(INDEX(Metrics!$C$6:$C$23,MATCH(Calc!N13,Metrics!$D$6:$D$23,0))="","",INDEX(Metrics!$C$6:$C$23,MATCH(Calc!N13,Metrics!$D$6:$D$23,0))),"")</f>
        <v>Customer Interaction</v>
      </c>
      <c r="P13" s="27">
        <f>IFERROR(IF(INDEX(Metrics!$B$6:$B$23,MATCH(Calc!N13,Metrics!$D$6:$D$23,0))="","",INDEX(Metrics!$B$6:$B$23,MATCH(Calc!N13,Metrics!$D$6:$D$23,0))),"")</f>
        <v>107</v>
      </c>
      <c r="Q13" s="34" t="str">
        <f t="shared" si="3"/>
        <v>107 : Customer Interaction / Self Service Rate</v>
      </c>
    </row>
    <row r="14" spans="2:20" x14ac:dyDescent="0.25">
      <c r="B14" s="27" t="s">
        <v>22</v>
      </c>
      <c r="C14" s="27" t="s">
        <v>22</v>
      </c>
      <c r="E14" s="27">
        <v>8</v>
      </c>
      <c r="F14" s="27">
        <f t="shared" si="4"/>
        <v>2022</v>
      </c>
      <c r="G14" s="27" t="str">
        <f t="shared" si="0"/>
        <v>August</v>
      </c>
      <c r="H14" s="27" t="str">
        <f t="shared" si="1"/>
        <v>Aug 2022</v>
      </c>
      <c r="I14" s="27" t="str">
        <f t="shared" si="2"/>
        <v>Aug 2021</v>
      </c>
      <c r="N14" s="27" t="str">
        <f t="array" ref="N14">IFERROR(INDEX(Metrics!$D$6:$D$23,SMALL(IF(LEN(Metrics!$D$6:$D$23)&gt;0,ROW(Metrics!$D$6:$D$23)-ROW(INDEX(Metrics!$D$6:$D$23,1,1))+1),ROW($A14)-ROW($A$6))),"")</f>
        <v>New Leads/Prospects</v>
      </c>
      <c r="O14" s="27" t="str">
        <f>IFERROR(IF(INDEX(Metrics!$C$6:$C$23,MATCH(Calc!N14,Metrics!$D$6:$D$23,0))="","",INDEX(Metrics!$C$6:$C$23,MATCH(Calc!N14,Metrics!$D$6:$D$23,0))),"")</f>
        <v>Lead Generation</v>
      </c>
      <c r="P14" s="27">
        <f>IFERROR(IF(INDEX(Metrics!$B$6:$B$23,MATCH(Calc!N14,Metrics!$D$6:$D$23,0))="","",INDEX(Metrics!$B$6:$B$23,MATCH(Calc!N14,Metrics!$D$6:$D$23,0))),"")</f>
        <v>201</v>
      </c>
      <c r="Q14" s="34" t="str">
        <f t="shared" si="3"/>
        <v>201 : Lead Generation / New Leads/Prospects</v>
      </c>
    </row>
    <row r="15" spans="2:20" x14ac:dyDescent="0.25">
      <c r="B15" s="27" t="s">
        <v>23</v>
      </c>
      <c r="C15" s="27" t="s">
        <v>34</v>
      </c>
      <c r="E15" s="27">
        <v>9</v>
      </c>
      <c r="F15" s="27">
        <f t="shared" si="4"/>
        <v>2022</v>
      </c>
      <c r="G15" s="27" t="str">
        <f t="shared" si="0"/>
        <v>September</v>
      </c>
      <c r="H15" s="27" t="str">
        <f t="shared" si="1"/>
        <v>Sep 2022</v>
      </c>
      <c r="I15" s="27" t="str">
        <f t="shared" si="2"/>
        <v>Sep 2021</v>
      </c>
      <c r="K15" s="33" t="s">
        <v>48</v>
      </c>
      <c r="L15" s="31" t="str">
        <f>IFERROR(INDEX(N7:N24,MATCH(KPI_Analysis!B5,Calc!Q7:Q24,0)),"")</f>
        <v xml:space="preserve">Number of E-mail Marketing </v>
      </c>
      <c r="N15" s="27" t="str">
        <f t="array" ref="N15">IFERROR(INDEX(Metrics!$D$6:$D$23,SMALL(IF(LEN(Metrics!$D$6:$D$23)&gt;0,ROW(Metrics!$D$6:$D$23)-ROW(INDEX(Metrics!$D$6:$D$23,1,1))+1),ROW($A15)-ROW($A$6))),"")</f>
        <v>Cost Per Lead Generated</v>
      </c>
      <c r="O15" s="27" t="str">
        <f>IFERROR(IF(INDEX(Metrics!$C$6:$C$23,MATCH(Calc!N15,Metrics!$D$6:$D$23,0))="","",INDEX(Metrics!$C$6:$C$23,MATCH(Calc!N15,Metrics!$D$6:$D$23,0))),"")</f>
        <v>Lead Generation</v>
      </c>
      <c r="P15" s="27">
        <f>IFERROR(IF(INDEX(Metrics!$B$6:$B$23,MATCH(Calc!N15,Metrics!$D$6:$D$23,0))="","",INDEX(Metrics!$B$6:$B$23,MATCH(Calc!N15,Metrics!$D$6:$D$23,0))),"")</f>
        <v>202</v>
      </c>
      <c r="Q15" s="34" t="str">
        <f t="shared" si="3"/>
        <v>202 : Lead Generation / Cost Per Lead Generated</v>
      </c>
    </row>
    <row r="16" spans="2:20" x14ac:dyDescent="0.25">
      <c r="B16" s="27" t="s">
        <v>24</v>
      </c>
      <c r="C16" s="27" t="s">
        <v>35</v>
      </c>
      <c r="E16" s="27">
        <v>10</v>
      </c>
      <c r="F16" s="27">
        <f t="shared" si="4"/>
        <v>2022</v>
      </c>
      <c r="G16" s="27" t="str">
        <f t="shared" si="0"/>
        <v>October</v>
      </c>
      <c r="H16" s="27" t="str">
        <f t="shared" si="1"/>
        <v>Oct 2022</v>
      </c>
      <c r="I16" s="27" t="str">
        <f t="shared" si="2"/>
        <v>Oct 2021</v>
      </c>
      <c r="K16" s="33" t="s">
        <v>49</v>
      </c>
      <c r="L16" s="27" t="str">
        <f>IFERROR(INDEX(Metrics!$F$6:$F$23,MATCH(Calc!L15,Metrics!$D$6:$D$23,0)),"")</f>
        <v>No</v>
      </c>
      <c r="N16" s="27" t="str">
        <f t="array" ref="N16">IFERROR(INDEX(Metrics!$D$6:$D$23,SMALL(IF(LEN(Metrics!$D$6:$D$23)&gt;0,ROW(Metrics!$D$6:$D$23)-ROW(INDEX(Metrics!$D$6:$D$23,1,1))+1),ROW($A16)-ROW($A$6))),"")</f>
        <v>Conversion Rate</v>
      </c>
      <c r="O16" s="27" t="str">
        <f>IFERROR(IF(INDEX(Metrics!$C$6:$C$23,MATCH(Calc!N16,Metrics!$D$6:$D$23,0))="","",INDEX(Metrics!$C$6:$C$23,MATCH(Calc!N16,Metrics!$D$6:$D$23,0))),"")</f>
        <v>Lead Generation</v>
      </c>
      <c r="P16" s="27">
        <f>IFERROR(IF(INDEX(Metrics!$B$6:$B$23,MATCH(Calc!N16,Metrics!$D$6:$D$23,0))="","",INDEX(Metrics!$B$6:$B$23,MATCH(Calc!N16,Metrics!$D$6:$D$23,0))),"")</f>
        <v>203</v>
      </c>
      <c r="Q16" s="34" t="str">
        <f t="shared" si="3"/>
        <v>203 : Lead Generation / Conversion Rate</v>
      </c>
    </row>
    <row r="17" spans="2:17" x14ac:dyDescent="0.25">
      <c r="B17" s="27" t="s">
        <v>25</v>
      </c>
      <c r="C17" s="27" t="s">
        <v>36</v>
      </c>
      <c r="E17" s="27">
        <v>11</v>
      </c>
      <c r="F17" s="27">
        <f t="shared" si="4"/>
        <v>2022</v>
      </c>
      <c r="G17" s="27" t="str">
        <f t="shared" si="0"/>
        <v>November</v>
      </c>
      <c r="H17" s="27" t="str">
        <f t="shared" si="1"/>
        <v>Nov 2022</v>
      </c>
      <c r="I17" s="27" t="str">
        <f t="shared" si="2"/>
        <v>Nov 2021</v>
      </c>
      <c r="N17" s="27" t="str">
        <f t="array" ref="N17">IFERROR(INDEX(Metrics!$D$6:$D$23,SMALL(IF(LEN(Metrics!$D$6:$D$23)&gt;0,ROW(Metrics!$D$6:$D$23)-ROW(INDEX(Metrics!$D$6:$D$23,1,1))+1),ROW($A17)-ROW($A$6))),"")</f>
        <v>Cost Per Conversion</v>
      </c>
      <c r="O17" s="27" t="str">
        <f>IFERROR(IF(INDEX(Metrics!$C$6:$C$23,MATCH(Calc!N17,Metrics!$D$6:$D$23,0))="","",INDEX(Metrics!$C$6:$C$23,MATCH(Calc!N17,Metrics!$D$6:$D$23,0))),"")</f>
        <v>Lead Generation</v>
      </c>
      <c r="P17" s="27">
        <f>IFERROR(IF(INDEX(Metrics!$B$6:$B$23,MATCH(Calc!N17,Metrics!$D$6:$D$23,0))="","",INDEX(Metrics!$B$6:$B$23,MATCH(Calc!N17,Metrics!$D$6:$D$23,0))),"")</f>
        <v>204</v>
      </c>
      <c r="Q17" s="34" t="str">
        <f t="shared" si="3"/>
        <v>204 : Lead Generation / Cost Per Conversion</v>
      </c>
    </row>
    <row r="18" spans="2:17" x14ac:dyDescent="0.25">
      <c r="B18" s="27" t="s">
        <v>26</v>
      </c>
      <c r="C18" s="27" t="s">
        <v>37</v>
      </c>
      <c r="E18" s="27">
        <v>12</v>
      </c>
      <c r="F18" s="27">
        <f t="shared" si="4"/>
        <v>2022</v>
      </c>
      <c r="G18" s="27" t="str">
        <f t="shared" si="0"/>
        <v>December</v>
      </c>
      <c r="H18" s="27" t="str">
        <f t="shared" si="1"/>
        <v>Dec 2022</v>
      </c>
      <c r="I18" s="27" t="str">
        <f t="shared" si="2"/>
        <v>Dec 2021</v>
      </c>
      <c r="K18" s="33" t="s">
        <v>83</v>
      </c>
      <c r="L18" s="31">
        <f t="array" ref="L18">IFERROR(MAX(IF(LEN(Metrics!$B$6:$B$23)&gt;0,ROW(Metrics!$B$6:$B$23))-4),70)</f>
        <v>19</v>
      </c>
      <c r="N18" s="27" t="str">
        <f t="array" ref="N18">IFERROR(INDEX(Metrics!$D$6:$D$23,SMALL(IF(LEN(Metrics!$D$6:$D$23)&gt;0,ROW(Metrics!$D$6:$D$23)-ROW(INDEX(Metrics!$D$6:$D$23,1,1))+1),ROW($A18)-ROW($A$6))),"")</f>
        <v>Retention Rate</v>
      </c>
      <c r="O18" s="27" t="str">
        <f>IFERROR(IF(INDEX(Metrics!$C$6:$C$23,MATCH(Calc!N18,Metrics!$D$6:$D$23,0))="","",INDEX(Metrics!$C$6:$C$23,MATCH(Calc!N18,Metrics!$D$6:$D$23,0))),"")</f>
        <v>Lead Generation</v>
      </c>
      <c r="P18" s="27">
        <f>IFERROR(IF(INDEX(Metrics!$B$6:$B$23,MATCH(Calc!N18,Metrics!$D$6:$D$23,0))="","",INDEX(Metrics!$B$6:$B$23,MATCH(Calc!N18,Metrics!$D$6:$D$23,0))),"")</f>
        <v>205</v>
      </c>
      <c r="Q18" s="34" t="str">
        <f t="shared" si="3"/>
        <v>205 : Lead Generation / Retention Rate</v>
      </c>
    </row>
    <row r="19" spans="2:17" x14ac:dyDescent="0.25">
      <c r="B19" s="27" t="s">
        <v>27</v>
      </c>
      <c r="C19" s="27" t="s">
        <v>38</v>
      </c>
      <c r="N19" s="27" t="str">
        <f t="array" ref="N19">IFERROR(INDEX(Metrics!$D$6:$D$23,SMALL(IF(LEN(Metrics!$D$6:$D$23)&gt;0,ROW(Metrics!$D$6:$D$23)-ROW(INDEX(Metrics!$D$6:$D$23,1,1))+1),ROW($A19)-ROW($A$6))),"")</f>
        <v>Acquisition Rate</v>
      </c>
      <c r="O19" s="27" t="str">
        <f>IFERROR(IF(INDEX(Metrics!$C$6:$C$23,MATCH(Calc!N19,Metrics!$D$6:$D$23,0))="","",INDEX(Metrics!$C$6:$C$23,MATCH(Calc!N19,Metrics!$D$6:$D$23,0))),"")</f>
        <v>Lead Generation</v>
      </c>
      <c r="P19" s="27">
        <f>IFERROR(IF(INDEX(Metrics!$B$6:$B$23,MATCH(Calc!N19,Metrics!$D$6:$D$23,0))="","",INDEX(Metrics!$B$6:$B$23,MATCH(Calc!N19,Metrics!$D$6:$D$23,0))),"")</f>
        <v>206</v>
      </c>
      <c r="Q19" s="34" t="str">
        <f t="shared" si="3"/>
        <v>206 : Lead Generation / Acquisition Rate</v>
      </c>
    </row>
    <row r="20" spans="2:17" x14ac:dyDescent="0.25">
      <c r="B20" s="27" t="s">
        <v>28</v>
      </c>
      <c r="C20" s="27" t="s">
        <v>39</v>
      </c>
      <c r="N20" s="27" t="str">
        <f t="array" ref="N20">IFERROR(INDEX(Metrics!$D$6:$D$23,SMALL(IF(LEN(Metrics!$D$6:$D$23)&gt;0,ROW(Metrics!$D$6:$D$23)-ROW(INDEX(Metrics!$D$6:$D$23,1,1))+1),ROW($A20)-ROW($A$6))),"")</f>
        <v>Churn Rate</v>
      </c>
      <c r="O20" s="27" t="str">
        <f>IFERROR(IF(INDEX(Metrics!$C$6:$C$23,MATCH(Calc!N20,Metrics!$D$6:$D$23,0))="","",INDEX(Metrics!$C$6:$C$23,MATCH(Calc!N20,Metrics!$D$6:$D$23,0))),"")</f>
        <v>Lead Generation</v>
      </c>
      <c r="P20" s="27">
        <f>IFERROR(IF(INDEX(Metrics!$B$6:$B$23,MATCH(Calc!N20,Metrics!$D$6:$D$23,0))="","",INDEX(Metrics!$B$6:$B$23,MATCH(Calc!N20,Metrics!$D$6:$D$23,0))),"")</f>
        <v>207</v>
      </c>
      <c r="Q20" s="34" t="str">
        <f t="shared" si="3"/>
        <v>207 : Lead Generation / Churn Rate</v>
      </c>
    </row>
    <row r="21" spans="2:17" x14ac:dyDescent="0.25">
      <c r="B21" s="27" t="s">
        <v>29</v>
      </c>
      <c r="C21" s="27" t="s">
        <v>40</v>
      </c>
      <c r="K21" s="25" t="s">
        <v>74</v>
      </c>
      <c r="L21" s="26"/>
      <c r="N21" s="27" t="str">
        <f t="array" ref="N21">IFERROR(INDEX(Metrics!$D$6:$D$23,SMALL(IF(LEN(Metrics!$D$6:$D$23)&gt;0,ROW(Metrics!$D$6:$D$23)-ROW(INDEX(Metrics!$D$6:$D$23,1,1))+1),ROW($A21)-ROW($A$6))),"")</f>
        <v/>
      </c>
      <c r="O21" s="27" t="str">
        <f>IFERROR(IF(INDEX(Metrics!$C$6:$C$23,MATCH(Calc!N21,Metrics!$D$6:$D$23,0))="","",INDEX(Metrics!$C$6:$C$23,MATCH(Calc!N21,Metrics!$D$6:$D$23,0))),"")</f>
        <v/>
      </c>
      <c r="P21" s="27" t="str">
        <f>IFERROR(IF(INDEX(Metrics!$B$6:$B$23,MATCH(Calc!N21,Metrics!$D$6:$D$23,0))="","",INDEX(Metrics!$B$6:$B$23,MATCH(Calc!N21,Metrics!$D$6:$D$23,0))),"")</f>
        <v/>
      </c>
      <c r="Q21" s="34" t="str">
        <f t="shared" si="3"/>
        <v/>
      </c>
    </row>
    <row r="22" spans="2:17" x14ac:dyDescent="0.25">
      <c r="N22" s="27" t="str">
        <f t="array" ref="N22">IFERROR(INDEX(Metrics!$D$6:$D$23,SMALL(IF(LEN(Metrics!$D$6:$D$23)&gt;0,ROW(Metrics!$D$6:$D$23)-ROW(INDEX(Metrics!$D$6:$D$23,1,1))+1),ROW($A22)-ROW($A$6))),"")</f>
        <v/>
      </c>
      <c r="O22" s="27" t="str">
        <f>IFERROR(IF(INDEX(Metrics!$C$6:$C$23,MATCH(Calc!N22,Metrics!$D$6:$D$23,0))="","",INDEX(Metrics!$C$6:$C$23,MATCH(Calc!N22,Metrics!$D$6:$D$23,0))),"")</f>
        <v/>
      </c>
      <c r="P22" s="27" t="str">
        <f>IFERROR(IF(INDEX(Metrics!$B$6:$B$23,MATCH(Calc!N22,Metrics!$D$6:$D$23,0))="","",INDEX(Metrics!$B$6:$B$23,MATCH(Calc!N22,Metrics!$D$6:$D$23,0))),"")</f>
        <v/>
      </c>
      <c r="Q22" s="34" t="str">
        <f t="shared" si="3"/>
        <v/>
      </c>
    </row>
    <row r="23" spans="2:17" x14ac:dyDescent="0.25">
      <c r="K23" s="33" t="s">
        <v>91</v>
      </c>
      <c r="L23" s="32">
        <f>IFERROR(KPI_Analysis!$O$16/100,0)</f>
        <v>0.86595238095238092</v>
      </c>
      <c r="N23" s="27" t="str">
        <f t="array" ref="N23">IFERROR(INDEX(Metrics!$D$6:$D$23,SMALL(IF(LEN(Metrics!$D$6:$D$23)&gt;0,ROW(Metrics!$D$6:$D$23)-ROW(INDEX(Metrics!$D$6:$D$23,1,1))+1),ROW($A23)-ROW($A$6))),"")</f>
        <v/>
      </c>
      <c r="O23" s="27" t="str">
        <f>IFERROR(IF(INDEX(Metrics!$C$6:$C$23,MATCH(Calc!N23,Metrics!$D$6:$D$23,0))="","",INDEX(Metrics!$C$6:$C$23,MATCH(Calc!N23,Metrics!$D$6:$D$23,0))),"")</f>
        <v/>
      </c>
      <c r="P23" s="27" t="str">
        <f>IFERROR(IF(INDEX(Metrics!$B$6:$B$23,MATCH(Calc!N23,Metrics!$D$6:$D$23,0))="","",INDEX(Metrics!$B$6:$B$23,MATCH(Calc!N23,Metrics!$D$6:$D$23,0))),"")</f>
        <v/>
      </c>
      <c r="Q23" s="34" t="str">
        <f t="shared" si="3"/>
        <v/>
      </c>
    </row>
    <row r="24" spans="2:17" x14ac:dyDescent="0.25">
      <c r="K24" s="33" t="s">
        <v>50</v>
      </c>
      <c r="L24" s="32">
        <f>IFERROR(IF(L23&gt;1,0,(1-L23)),"")</f>
        <v>0.13404761904761908</v>
      </c>
      <c r="N24" s="27" t="str">
        <f t="array" ref="N24">IFERROR(INDEX(Metrics!$D$6:$D$23,SMALL(IF(LEN(Metrics!$D$6:$D$23)&gt;0,ROW(Metrics!$D$6:$D$23)-ROW(INDEX(Metrics!$D$6:$D$23,1,1))+1),ROW($A24)-ROW($A$6))),"")</f>
        <v/>
      </c>
      <c r="O24" s="27" t="str">
        <f>IFERROR(IF(INDEX(Metrics!$C$6:$C$23,MATCH(Calc!N24,Metrics!$D$6:$D$23,0))="","",INDEX(Metrics!$C$6:$C$23,MATCH(Calc!N24,Metrics!$D$6:$D$23,0))),"")</f>
        <v/>
      </c>
      <c r="P24" s="27" t="str">
        <f>IFERROR(IF(INDEX(Metrics!$B$6:$B$23,MATCH(Calc!N24,Metrics!$D$6:$D$23,0))="","",INDEX(Metrics!$B$6:$B$23,MATCH(Calc!N24,Metrics!$D$6:$D$23,0))),"")</f>
        <v/>
      </c>
      <c r="Q24" s="34" t="str">
        <f t="shared" si="3"/>
        <v/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6</vt:i4>
      </vt:variant>
    </vt:vector>
  </HeadingPairs>
  <TitlesOfParts>
    <vt:vector size="18" baseType="lpstr">
      <vt:lpstr>Menu</vt:lpstr>
      <vt:lpstr>Metrics</vt:lpstr>
      <vt:lpstr>CY_Actual</vt:lpstr>
      <vt:lpstr>CY_Target</vt:lpstr>
      <vt:lpstr>PY_Actual</vt:lpstr>
      <vt:lpstr>CY_Actual_Cumulative</vt:lpstr>
      <vt:lpstr>CY_Target_Cumulative</vt:lpstr>
      <vt:lpstr>PY_Actual_Cumulative</vt:lpstr>
      <vt:lpstr>Monthly_Analysis</vt:lpstr>
      <vt:lpstr>KPI_Analysis</vt:lpstr>
      <vt:lpstr>Calc</vt:lpstr>
      <vt:lpstr>ToU</vt:lpstr>
      <vt:lpstr>KPI_Analysis!Print_Area</vt:lpstr>
      <vt:lpstr>Menu!Print_Area</vt:lpstr>
      <vt:lpstr>Metrics!Print_Area</vt:lpstr>
      <vt:lpstr>ToU!Print_Area</vt:lpstr>
      <vt:lpstr>Metrics!Print_Titles</vt:lpstr>
      <vt:lpstr>Monthly_Analysis!Print_Titles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2023-04-19T12:49:44Z</cp:lastPrinted>
  <dcterms:created xsi:type="dcterms:W3CDTF">2010-05-31T18:52:23Z</dcterms:created>
  <dcterms:modified xsi:type="dcterms:W3CDTF">2023-04-19T12:55:19Z</dcterms:modified>
  <dc:title>CRM KPI Dashboard V3 Template</dc:title>
  <dc:subject>CRM KPI Dashboard V3</dc:subject>
  <dc:description>CRM KPI Dashboard V3 template by Master Productivity Kit — masterproductivitykit.com</dc:description>
  <cp:keywords>Master Productivity Kit, Excel template, Google Sheets template</cp:keywords>
  <cp:category>Business Template</cp:category>
</cp:coreProperties>
</file>