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721B6C95-9B4A-4E9D-887C-99B2CAC3D0F3}" xr6:coauthVersionLast="47" xr6:coauthVersionMax="47" xr10:uidLastSave="{00000000-0000-0000-0000-000000000000}"/>
  <bookViews>
    <workbookView xWindow="-120" yWindow="-120" windowWidth="29040" windowHeight="15720" tabRatio="846" xr2:uid="{00000000-000D-0000-FFFF-FFFF00000000}"/>
  </bookViews>
  <sheets>
    <sheet name="Menu" sheetId="33" r:id="rId1"/>
    <sheet name="Metrics" sheetId="24" r:id="rId2"/>
    <sheet name="CY_Actual" sheetId="14" r:id="rId3"/>
    <sheet name="CY_Target" sheetId="26" r:id="rId4"/>
    <sheet name="PY_Actual" sheetId="28" r:id="rId5"/>
    <sheet name="CY_Actual_Cumulative" sheetId="29" r:id="rId6"/>
    <sheet name="CY_Target_Cumulative" sheetId="30" r:id="rId7"/>
    <sheet name="PY_Actual_Cumulative" sheetId="32" r:id="rId8"/>
    <sheet name="Monthly_Analysis" sheetId="16" r:id="rId9"/>
    <sheet name="KPI_Analysis" sheetId="18" r:id="rId10"/>
    <sheet name="Calc" sheetId="25" state="hidden" r:id="rId11"/>
  </sheets>
  <definedNames>
    <definedName name="_xlnm.Print_Area" localSheetId="2">OFFSET(CY_Actual!$B$2,0,0,Calc!$T$7,Calc!$T$8)</definedName>
    <definedName name="_xlnm.Print_Area" localSheetId="5">OFFSET(CY_Actual_Cumulative!$B$2,0,0,Calc!$T$7,Calc!$T$8)</definedName>
    <definedName name="_xlnm.Print_Area" localSheetId="3">OFFSET(CY_Target!$B$2,0,0,Calc!$T$7,Calc!$T$8)</definedName>
    <definedName name="_xlnm.Print_Area" localSheetId="6">OFFSET(CY_Target_Cumulative!$B$2,0,0,Calc!$T$7,Calc!$T$8)</definedName>
    <definedName name="_xlnm.Print_Area" localSheetId="9">KPI_Analysis!$B$2:$O$35</definedName>
    <definedName name="_xlnm.Print_Area" localSheetId="0">Menu!$B$2:$G$29</definedName>
    <definedName name="_xlnm.Print_Area" localSheetId="1">Metrics!$B$2:$H$70</definedName>
    <definedName name="_xlnm.Print_Area" localSheetId="8">OFFSET(Monthly_Analysis!$B$2,0,0,Calc!$T$7+2,Calc!$T$8)</definedName>
    <definedName name="_xlnm.Print_Area" localSheetId="4">OFFSET(PY_Actual!$B$2,0,0,Calc!$T$7,Calc!$T$8)</definedName>
    <definedName name="_xlnm.Print_Area" localSheetId="7">OFFSET(PY_Actual_Cumulative!$B$2,0,0,Calc!$T$7,Calc!$T$8)</definedName>
    <definedName name="_xlnm.Print_Titles" localSheetId="1">Metrics!$5:$5</definedName>
    <definedName name="_xlnm.Print_Titles" localSheetId="8">Monthly_Analysis!$6:$7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5" i="25" l="1"/>
  <c r="L13" i="25"/>
  <c r="L18" i="25" a="1"/>
  <c r="L18" i="25" s="1"/>
  <c r="T7" i="25" a="1"/>
  <c r="T7" i="25" s="1"/>
  <c r="O17" i="25"/>
  <c r="O16" i="25"/>
  <c r="N23" i="25" a="1"/>
  <c r="N23" i="25" s="1"/>
  <c r="O23" i="25" s="1"/>
  <c r="N22" i="25" a="1"/>
  <c r="N22" i="25" s="1"/>
  <c r="O22" i="25" s="1"/>
  <c r="N21" i="25" a="1"/>
  <c r="N21" i="25" s="1"/>
  <c r="O21" i="25" s="1"/>
  <c r="N20" i="25" a="1"/>
  <c r="N20" i="25" s="1"/>
  <c r="O20" i="25" s="1"/>
  <c r="N19" i="25" a="1"/>
  <c r="N19" i="25" s="1"/>
  <c r="O19" i="25" s="1"/>
  <c r="N18" i="25" a="1"/>
  <c r="N18" i="25" s="1"/>
  <c r="P18" i="25" s="1"/>
  <c r="N17" i="25" a="1"/>
  <c r="N17" i="25" s="1"/>
  <c r="P17" i="25" s="1"/>
  <c r="N16" i="25" a="1"/>
  <c r="N16" i="25" s="1"/>
  <c r="P16" i="25" s="1"/>
  <c r="N15" i="25" a="1"/>
  <c r="N15" i="25" s="1"/>
  <c r="N14" i="25" a="1"/>
  <c r="N14" i="25" s="1"/>
  <c r="N13" i="25"/>
  <c r="O13" i="25" s="1"/>
  <c r="N13" i="25" a="1"/>
  <c r="N12" i="25" a="1"/>
  <c r="N12" i="25" s="1"/>
  <c r="N11" i="25" a="1"/>
  <c r="N11" i="25" s="1"/>
  <c r="N10" i="25" a="1"/>
  <c r="N10" i="25" s="1"/>
  <c r="N9" i="25"/>
  <c r="P9" i="25" s="1"/>
  <c r="N9" i="25" a="1"/>
  <c r="N8" i="25" a="1"/>
  <c r="N8" i="25" s="1"/>
  <c r="N7" i="25" a="1"/>
  <c r="N7" i="25" s="1"/>
  <c r="K16" i="16"/>
  <c r="J16" i="16"/>
  <c r="I24" i="16"/>
  <c r="H24" i="16"/>
  <c r="K24" i="16" s="1"/>
  <c r="G24" i="16"/>
  <c r="J24" i="16" s="1"/>
  <c r="I23" i="16"/>
  <c r="H23" i="16"/>
  <c r="K23" i="16" s="1"/>
  <c r="G23" i="16"/>
  <c r="J23" i="16" s="1"/>
  <c r="I16" i="16"/>
  <c r="H16" i="16"/>
  <c r="G16" i="16"/>
  <c r="I15" i="16"/>
  <c r="H15" i="16"/>
  <c r="K15" i="16" s="1"/>
  <c r="G15" i="16"/>
  <c r="J15" i="16" s="1"/>
  <c r="E24" i="16"/>
  <c r="D24" i="16"/>
  <c r="C24" i="16"/>
  <c r="B24" i="16"/>
  <c r="E23" i="16"/>
  <c r="D23" i="16"/>
  <c r="C23" i="16"/>
  <c r="B23" i="16"/>
  <c r="E22" i="16"/>
  <c r="D22" i="16"/>
  <c r="C22" i="16"/>
  <c r="B22" i="16"/>
  <c r="E21" i="16"/>
  <c r="D21" i="16"/>
  <c r="C21" i="16"/>
  <c r="B21" i="16"/>
  <c r="E20" i="16"/>
  <c r="D20" i="16"/>
  <c r="C20" i="16"/>
  <c r="B20" i="16"/>
  <c r="E19" i="16"/>
  <c r="D19" i="16"/>
  <c r="C19" i="16"/>
  <c r="B19" i="16"/>
  <c r="E18" i="16"/>
  <c r="D18" i="16"/>
  <c r="C18" i="16"/>
  <c r="B18" i="16"/>
  <c r="E17" i="16"/>
  <c r="D17" i="16"/>
  <c r="C17" i="16"/>
  <c r="B17" i="16"/>
  <c r="E16" i="16"/>
  <c r="D16" i="16"/>
  <c r="C16" i="16"/>
  <c r="B16" i="16"/>
  <c r="E15" i="16"/>
  <c r="D15" i="16"/>
  <c r="C15" i="16"/>
  <c r="B15" i="16"/>
  <c r="E14" i="16"/>
  <c r="D14" i="16"/>
  <c r="C14" i="16"/>
  <c r="B14" i="16"/>
  <c r="E13" i="16"/>
  <c r="D13" i="16"/>
  <c r="C13" i="16"/>
  <c r="B13" i="16"/>
  <c r="E12" i="16"/>
  <c r="D12" i="16"/>
  <c r="C12" i="16"/>
  <c r="B12" i="16"/>
  <c r="E11" i="16"/>
  <c r="D11" i="16"/>
  <c r="C11" i="16"/>
  <c r="B11" i="16"/>
  <c r="E10" i="16"/>
  <c r="D10" i="16"/>
  <c r="C10" i="16"/>
  <c r="B10" i="16"/>
  <c r="E9" i="16"/>
  <c r="D9" i="16"/>
  <c r="C9" i="16"/>
  <c r="B9" i="16"/>
  <c r="E8" i="16"/>
  <c r="D8" i="16"/>
  <c r="C8" i="16"/>
  <c r="B8" i="16"/>
  <c r="Q22" i="32"/>
  <c r="P22" i="32"/>
  <c r="O22" i="32"/>
  <c r="N22" i="32"/>
  <c r="M22" i="32"/>
  <c r="L22" i="32"/>
  <c r="K22" i="32"/>
  <c r="J22" i="32"/>
  <c r="I22" i="32"/>
  <c r="H22" i="32"/>
  <c r="G22" i="32"/>
  <c r="F22" i="32"/>
  <c r="Q21" i="32"/>
  <c r="P21" i="32"/>
  <c r="O21" i="32"/>
  <c r="N21" i="32"/>
  <c r="M21" i="32"/>
  <c r="L21" i="32"/>
  <c r="K21" i="32"/>
  <c r="J21" i="32"/>
  <c r="I21" i="32"/>
  <c r="H21" i="32"/>
  <c r="G21" i="32"/>
  <c r="F21" i="32"/>
  <c r="Q20" i="32"/>
  <c r="P20" i="32"/>
  <c r="O20" i="32"/>
  <c r="N20" i="32"/>
  <c r="M20" i="32"/>
  <c r="L20" i="32"/>
  <c r="K20" i="32"/>
  <c r="J20" i="32"/>
  <c r="I20" i="32"/>
  <c r="H20" i="32"/>
  <c r="G20" i="32"/>
  <c r="F20" i="32"/>
  <c r="Q19" i="32"/>
  <c r="P19" i="32"/>
  <c r="O19" i="32"/>
  <c r="N19" i="32"/>
  <c r="M19" i="32"/>
  <c r="L19" i="32"/>
  <c r="K19" i="32"/>
  <c r="J19" i="32"/>
  <c r="I19" i="32"/>
  <c r="H19" i="32"/>
  <c r="G19" i="32"/>
  <c r="F19" i="32"/>
  <c r="Q18" i="32"/>
  <c r="P18" i="32"/>
  <c r="O18" i="32"/>
  <c r="N18" i="32"/>
  <c r="M18" i="32"/>
  <c r="L18" i="32"/>
  <c r="K18" i="32"/>
  <c r="J18" i="32"/>
  <c r="I18" i="32"/>
  <c r="H18" i="32"/>
  <c r="G18" i="32"/>
  <c r="F18" i="32"/>
  <c r="Q17" i="32"/>
  <c r="P17" i="32"/>
  <c r="O17" i="32"/>
  <c r="N17" i="32"/>
  <c r="M17" i="32"/>
  <c r="L17" i="32"/>
  <c r="K17" i="32"/>
  <c r="J17" i="32"/>
  <c r="I17" i="32"/>
  <c r="H17" i="32"/>
  <c r="G17" i="32"/>
  <c r="F17" i="32"/>
  <c r="Q16" i="32"/>
  <c r="P16" i="32"/>
  <c r="O16" i="32"/>
  <c r="N16" i="32"/>
  <c r="M16" i="32"/>
  <c r="L16" i="32"/>
  <c r="K16" i="32"/>
  <c r="J16" i="32"/>
  <c r="I16" i="32"/>
  <c r="H16" i="32"/>
  <c r="G16" i="32"/>
  <c r="F16" i="32"/>
  <c r="Q15" i="32"/>
  <c r="P15" i="32"/>
  <c r="O15" i="32"/>
  <c r="N15" i="32"/>
  <c r="M15" i="32"/>
  <c r="L15" i="32"/>
  <c r="K15" i="32"/>
  <c r="J15" i="32"/>
  <c r="I15" i="32"/>
  <c r="H15" i="32"/>
  <c r="G15" i="32"/>
  <c r="F15" i="32"/>
  <c r="Q14" i="32"/>
  <c r="P14" i="32"/>
  <c r="O14" i="32"/>
  <c r="N14" i="32"/>
  <c r="M14" i="32"/>
  <c r="L14" i="32"/>
  <c r="K14" i="32"/>
  <c r="J14" i="32"/>
  <c r="I14" i="32"/>
  <c r="H14" i="32"/>
  <c r="G14" i="32"/>
  <c r="F14" i="32"/>
  <c r="Q13" i="32"/>
  <c r="P13" i="32"/>
  <c r="O13" i="32"/>
  <c r="N13" i="32"/>
  <c r="M13" i="32"/>
  <c r="L13" i="32"/>
  <c r="K13" i="32"/>
  <c r="J13" i="32"/>
  <c r="I13" i="32"/>
  <c r="H13" i="32"/>
  <c r="G13" i="32"/>
  <c r="F13" i="32"/>
  <c r="Q12" i="32"/>
  <c r="P12" i="32"/>
  <c r="O12" i="32"/>
  <c r="N12" i="32"/>
  <c r="M12" i="32"/>
  <c r="L12" i="32"/>
  <c r="K12" i="32"/>
  <c r="J12" i="32"/>
  <c r="I12" i="32"/>
  <c r="H12" i="32"/>
  <c r="G12" i="32"/>
  <c r="F12" i="32"/>
  <c r="Q11" i="32"/>
  <c r="P11" i="32"/>
  <c r="O11" i="32"/>
  <c r="N11" i="32"/>
  <c r="M11" i="32"/>
  <c r="L11" i="32"/>
  <c r="K11" i="32"/>
  <c r="J11" i="32"/>
  <c r="I11" i="32"/>
  <c r="H11" i="32"/>
  <c r="G11" i="32"/>
  <c r="F11" i="32"/>
  <c r="Q10" i="32"/>
  <c r="P10" i="32"/>
  <c r="O10" i="32"/>
  <c r="N10" i="32"/>
  <c r="M10" i="32"/>
  <c r="L10" i="32"/>
  <c r="K10" i="32"/>
  <c r="J10" i="32"/>
  <c r="I10" i="32"/>
  <c r="H10" i="32"/>
  <c r="G10" i="32"/>
  <c r="F10" i="32"/>
  <c r="Q9" i="32"/>
  <c r="P9" i="32"/>
  <c r="O9" i="32"/>
  <c r="N9" i="32"/>
  <c r="M9" i="32"/>
  <c r="L9" i="32"/>
  <c r="K9" i="32"/>
  <c r="J9" i="32"/>
  <c r="I9" i="32"/>
  <c r="H9" i="32"/>
  <c r="G9" i="32"/>
  <c r="F9" i="32"/>
  <c r="Q8" i="32"/>
  <c r="P8" i="32"/>
  <c r="O8" i="32"/>
  <c r="N8" i="32"/>
  <c r="M8" i="32"/>
  <c r="L8" i="32"/>
  <c r="K8" i="32"/>
  <c r="J8" i="32"/>
  <c r="I8" i="32"/>
  <c r="H8" i="32"/>
  <c r="G8" i="32"/>
  <c r="F8" i="32"/>
  <c r="Q7" i="32"/>
  <c r="P7" i="32"/>
  <c r="O7" i="32"/>
  <c r="N7" i="32"/>
  <c r="M7" i="32"/>
  <c r="L7" i="32"/>
  <c r="K7" i="32"/>
  <c r="J7" i="32"/>
  <c r="I7" i="32"/>
  <c r="H7" i="32"/>
  <c r="G7" i="32"/>
  <c r="F7" i="32"/>
  <c r="Q6" i="32"/>
  <c r="P6" i="32"/>
  <c r="O6" i="32"/>
  <c r="N6" i="32"/>
  <c r="M6" i="32"/>
  <c r="L6" i="32"/>
  <c r="K6" i="32"/>
  <c r="J6" i="32"/>
  <c r="I6" i="32"/>
  <c r="H6" i="32"/>
  <c r="G6" i="32"/>
  <c r="F6" i="32"/>
  <c r="Q22" i="30"/>
  <c r="P22" i="30"/>
  <c r="O22" i="30"/>
  <c r="N22" i="30"/>
  <c r="M22" i="30"/>
  <c r="L22" i="30"/>
  <c r="K22" i="30"/>
  <c r="J22" i="30"/>
  <c r="I22" i="30"/>
  <c r="H22" i="30"/>
  <c r="G22" i="30"/>
  <c r="F22" i="30"/>
  <c r="Q21" i="30"/>
  <c r="P21" i="30"/>
  <c r="O21" i="30"/>
  <c r="N21" i="30"/>
  <c r="M21" i="30"/>
  <c r="L21" i="30"/>
  <c r="K21" i="30"/>
  <c r="J21" i="30"/>
  <c r="I21" i="30"/>
  <c r="H21" i="30"/>
  <c r="G21" i="30"/>
  <c r="F21" i="30"/>
  <c r="Q20" i="30"/>
  <c r="P20" i="30"/>
  <c r="O20" i="30"/>
  <c r="N20" i="30"/>
  <c r="M20" i="30"/>
  <c r="L20" i="30"/>
  <c r="K20" i="30"/>
  <c r="J20" i="30"/>
  <c r="I20" i="30"/>
  <c r="H20" i="30"/>
  <c r="G20" i="30"/>
  <c r="F20" i="30"/>
  <c r="Q19" i="30"/>
  <c r="P19" i="30"/>
  <c r="O19" i="30"/>
  <c r="N19" i="30"/>
  <c r="M19" i="30"/>
  <c r="L19" i="30"/>
  <c r="K19" i="30"/>
  <c r="J19" i="30"/>
  <c r="I19" i="30"/>
  <c r="H19" i="30"/>
  <c r="G19" i="30"/>
  <c r="F19" i="30"/>
  <c r="Q18" i="30"/>
  <c r="P18" i="30"/>
  <c r="O18" i="30"/>
  <c r="N18" i="30"/>
  <c r="M18" i="30"/>
  <c r="L18" i="30"/>
  <c r="K18" i="30"/>
  <c r="J18" i="30"/>
  <c r="I18" i="30"/>
  <c r="H18" i="30"/>
  <c r="G18" i="30"/>
  <c r="F18" i="30"/>
  <c r="Q17" i="30"/>
  <c r="P17" i="30"/>
  <c r="O17" i="30"/>
  <c r="N17" i="30"/>
  <c r="M17" i="30"/>
  <c r="L17" i="30"/>
  <c r="K17" i="30"/>
  <c r="J17" i="30"/>
  <c r="I17" i="30"/>
  <c r="H17" i="30"/>
  <c r="G17" i="30"/>
  <c r="F17" i="30"/>
  <c r="Q16" i="30"/>
  <c r="P16" i="30"/>
  <c r="O16" i="30"/>
  <c r="N16" i="30"/>
  <c r="M16" i="30"/>
  <c r="L16" i="30"/>
  <c r="K16" i="30"/>
  <c r="J16" i="30"/>
  <c r="I16" i="30"/>
  <c r="H16" i="30"/>
  <c r="G16" i="30"/>
  <c r="F16" i="30"/>
  <c r="Q15" i="30"/>
  <c r="P15" i="30"/>
  <c r="O15" i="30"/>
  <c r="N15" i="30"/>
  <c r="M15" i="30"/>
  <c r="L15" i="30"/>
  <c r="K15" i="30"/>
  <c r="J15" i="30"/>
  <c r="I15" i="30"/>
  <c r="H15" i="30"/>
  <c r="G15" i="30"/>
  <c r="F15" i="30"/>
  <c r="Q14" i="30"/>
  <c r="P14" i="30"/>
  <c r="O14" i="30"/>
  <c r="N14" i="30"/>
  <c r="M14" i="30"/>
  <c r="L14" i="30"/>
  <c r="K14" i="30"/>
  <c r="J14" i="30"/>
  <c r="I14" i="30"/>
  <c r="H14" i="30"/>
  <c r="G14" i="30"/>
  <c r="F14" i="30"/>
  <c r="Q13" i="30"/>
  <c r="P13" i="30"/>
  <c r="O13" i="30"/>
  <c r="N13" i="30"/>
  <c r="M13" i="30"/>
  <c r="L13" i="30"/>
  <c r="K13" i="30"/>
  <c r="J13" i="30"/>
  <c r="I13" i="30"/>
  <c r="H13" i="30"/>
  <c r="G13" i="30"/>
  <c r="F13" i="30"/>
  <c r="Q12" i="30"/>
  <c r="P12" i="30"/>
  <c r="O12" i="30"/>
  <c r="N12" i="30"/>
  <c r="M12" i="30"/>
  <c r="L12" i="30"/>
  <c r="K12" i="30"/>
  <c r="J12" i="30"/>
  <c r="I12" i="30"/>
  <c r="H12" i="30"/>
  <c r="G12" i="30"/>
  <c r="F12" i="30"/>
  <c r="Q11" i="30"/>
  <c r="P11" i="30"/>
  <c r="O11" i="30"/>
  <c r="N11" i="30"/>
  <c r="M11" i="30"/>
  <c r="L11" i="30"/>
  <c r="K11" i="30"/>
  <c r="J11" i="30"/>
  <c r="I11" i="30"/>
  <c r="H11" i="30"/>
  <c r="G11" i="30"/>
  <c r="F11" i="30"/>
  <c r="Q10" i="30"/>
  <c r="P10" i="30"/>
  <c r="O10" i="30"/>
  <c r="N10" i="30"/>
  <c r="M10" i="30"/>
  <c r="L10" i="30"/>
  <c r="K10" i="30"/>
  <c r="J10" i="30"/>
  <c r="I10" i="30"/>
  <c r="H10" i="30"/>
  <c r="G10" i="30"/>
  <c r="F10" i="30"/>
  <c r="Q9" i="30"/>
  <c r="P9" i="30"/>
  <c r="O9" i="30"/>
  <c r="N9" i="30"/>
  <c r="M9" i="30"/>
  <c r="L9" i="30"/>
  <c r="K9" i="30"/>
  <c r="J9" i="30"/>
  <c r="I9" i="30"/>
  <c r="H9" i="30"/>
  <c r="G9" i="30"/>
  <c r="F9" i="30"/>
  <c r="Q8" i="30"/>
  <c r="P8" i="30"/>
  <c r="O8" i="30"/>
  <c r="N8" i="30"/>
  <c r="M8" i="30"/>
  <c r="L8" i="30"/>
  <c r="K8" i="30"/>
  <c r="J8" i="30"/>
  <c r="I8" i="30"/>
  <c r="H8" i="30"/>
  <c r="G8" i="30"/>
  <c r="F8" i="30"/>
  <c r="Q7" i="30"/>
  <c r="P7" i="30"/>
  <c r="O7" i="30"/>
  <c r="N7" i="30"/>
  <c r="M7" i="30"/>
  <c r="L7" i="30"/>
  <c r="K7" i="30"/>
  <c r="J7" i="30"/>
  <c r="I7" i="30"/>
  <c r="H7" i="30"/>
  <c r="G7" i="30"/>
  <c r="F7" i="30"/>
  <c r="Q6" i="30"/>
  <c r="P6" i="30"/>
  <c r="O6" i="30"/>
  <c r="N6" i="30"/>
  <c r="M6" i="30"/>
  <c r="L6" i="30"/>
  <c r="K6" i="30"/>
  <c r="J6" i="30"/>
  <c r="I6" i="30"/>
  <c r="H6" i="30"/>
  <c r="G6" i="30"/>
  <c r="F6" i="30"/>
  <c r="E22" i="30"/>
  <c r="D22" i="30"/>
  <c r="C22" i="30"/>
  <c r="B22" i="30"/>
  <c r="E21" i="30"/>
  <c r="D21" i="30"/>
  <c r="C21" i="30"/>
  <c r="B21" i="30"/>
  <c r="E20" i="30"/>
  <c r="D20" i="30"/>
  <c r="C20" i="30"/>
  <c r="B20" i="30"/>
  <c r="E19" i="30"/>
  <c r="D19" i="30"/>
  <c r="C19" i="30"/>
  <c r="B19" i="30"/>
  <c r="E18" i="30"/>
  <c r="D18" i="30"/>
  <c r="C18" i="30"/>
  <c r="B18" i="30"/>
  <c r="E17" i="30"/>
  <c r="D17" i="30"/>
  <c r="C17" i="30"/>
  <c r="B17" i="30"/>
  <c r="E16" i="30"/>
  <c r="D16" i="30"/>
  <c r="C16" i="30"/>
  <c r="B16" i="30"/>
  <c r="E15" i="30"/>
  <c r="D15" i="30"/>
  <c r="C15" i="30"/>
  <c r="B15" i="30"/>
  <c r="E14" i="30"/>
  <c r="D14" i="30"/>
  <c r="C14" i="30"/>
  <c r="B14" i="30"/>
  <c r="E13" i="30"/>
  <c r="D13" i="30"/>
  <c r="C13" i="30"/>
  <c r="B13" i="30"/>
  <c r="E12" i="30"/>
  <c r="D12" i="30"/>
  <c r="C12" i="30"/>
  <c r="B12" i="30"/>
  <c r="E11" i="30"/>
  <c r="D11" i="30"/>
  <c r="C11" i="30"/>
  <c r="B11" i="30"/>
  <c r="E10" i="30"/>
  <c r="D10" i="30"/>
  <c r="C10" i="30"/>
  <c r="B10" i="30"/>
  <c r="E9" i="30"/>
  <c r="D9" i="30"/>
  <c r="C9" i="30"/>
  <c r="B9" i="30"/>
  <c r="E8" i="30"/>
  <c r="D8" i="30"/>
  <c r="C8" i="30"/>
  <c r="B8" i="30"/>
  <c r="E7" i="30"/>
  <c r="D7" i="30"/>
  <c r="C7" i="30"/>
  <c r="B7" i="30"/>
  <c r="E6" i="30"/>
  <c r="D6" i="30"/>
  <c r="C6" i="30"/>
  <c r="B6" i="30"/>
  <c r="E22" i="32"/>
  <c r="D22" i="32"/>
  <c r="C22" i="32"/>
  <c r="B22" i="32"/>
  <c r="E21" i="32"/>
  <c r="D21" i="32"/>
  <c r="C21" i="32"/>
  <c r="B21" i="32"/>
  <c r="E20" i="32"/>
  <c r="D20" i="32"/>
  <c r="C20" i="32"/>
  <c r="B20" i="32"/>
  <c r="E19" i="32"/>
  <c r="D19" i="32"/>
  <c r="C19" i="32"/>
  <c r="B19" i="32"/>
  <c r="E18" i="32"/>
  <c r="D18" i="32"/>
  <c r="C18" i="32"/>
  <c r="B18" i="32"/>
  <c r="E17" i="32"/>
  <c r="D17" i="32"/>
  <c r="C17" i="32"/>
  <c r="B17" i="32"/>
  <c r="E16" i="32"/>
  <c r="D16" i="32"/>
  <c r="C16" i="32"/>
  <c r="B16" i="32"/>
  <c r="E15" i="32"/>
  <c r="D15" i="32"/>
  <c r="C15" i="32"/>
  <c r="B15" i="32"/>
  <c r="E14" i="32"/>
  <c r="D14" i="32"/>
  <c r="C14" i="32"/>
  <c r="B14" i="32"/>
  <c r="E13" i="32"/>
  <c r="D13" i="32"/>
  <c r="C13" i="32"/>
  <c r="B13" i="32"/>
  <c r="E12" i="32"/>
  <c r="D12" i="32"/>
  <c r="C12" i="32"/>
  <c r="B12" i="32"/>
  <c r="E11" i="32"/>
  <c r="D11" i="32"/>
  <c r="C11" i="32"/>
  <c r="B11" i="32"/>
  <c r="E10" i="32"/>
  <c r="D10" i="32"/>
  <c r="C10" i="32"/>
  <c r="B10" i="32"/>
  <c r="E9" i="32"/>
  <c r="D9" i="32"/>
  <c r="C9" i="32"/>
  <c r="B9" i="32"/>
  <c r="E8" i="32"/>
  <c r="D8" i="32"/>
  <c r="C8" i="32"/>
  <c r="B8" i="32"/>
  <c r="E7" i="32"/>
  <c r="D7" i="32"/>
  <c r="C7" i="32"/>
  <c r="B7" i="32"/>
  <c r="E6" i="32"/>
  <c r="D6" i="32"/>
  <c r="C6" i="32"/>
  <c r="B6" i="32"/>
  <c r="Q22" i="29"/>
  <c r="P22" i="29"/>
  <c r="O22" i="29"/>
  <c r="N22" i="29"/>
  <c r="M22" i="29"/>
  <c r="L22" i="29"/>
  <c r="K22" i="29"/>
  <c r="J22" i="29"/>
  <c r="I22" i="29"/>
  <c r="H22" i="29"/>
  <c r="G22" i="29"/>
  <c r="F22" i="29"/>
  <c r="Q21" i="29"/>
  <c r="P21" i="29"/>
  <c r="O21" i="29"/>
  <c r="N21" i="29"/>
  <c r="M21" i="29"/>
  <c r="L21" i="29"/>
  <c r="K21" i="29"/>
  <c r="J21" i="29"/>
  <c r="I21" i="29"/>
  <c r="H21" i="29"/>
  <c r="G21" i="29"/>
  <c r="F21" i="29"/>
  <c r="Q20" i="29"/>
  <c r="P20" i="29"/>
  <c r="O20" i="29"/>
  <c r="N20" i="29"/>
  <c r="M20" i="29"/>
  <c r="L20" i="29"/>
  <c r="K20" i="29"/>
  <c r="J20" i="29"/>
  <c r="I20" i="29"/>
  <c r="H20" i="29"/>
  <c r="G20" i="29"/>
  <c r="F20" i="29"/>
  <c r="Q19" i="29"/>
  <c r="P19" i="29"/>
  <c r="O19" i="29"/>
  <c r="N19" i="29"/>
  <c r="M19" i="29"/>
  <c r="L19" i="29"/>
  <c r="K19" i="29"/>
  <c r="J19" i="29"/>
  <c r="I19" i="29"/>
  <c r="H19" i="29"/>
  <c r="G19" i="29"/>
  <c r="F19" i="29"/>
  <c r="Q18" i="29"/>
  <c r="P18" i="29"/>
  <c r="O18" i="29"/>
  <c r="N18" i="29"/>
  <c r="M18" i="29"/>
  <c r="L18" i="29"/>
  <c r="K18" i="29"/>
  <c r="J18" i="29"/>
  <c r="I18" i="29"/>
  <c r="H18" i="29"/>
  <c r="G18" i="29"/>
  <c r="F18" i="29"/>
  <c r="Q17" i="29"/>
  <c r="P17" i="29"/>
  <c r="O17" i="29"/>
  <c r="N17" i="29"/>
  <c r="M17" i="29"/>
  <c r="L17" i="29"/>
  <c r="K17" i="29"/>
  <c r="J17" i="29"/>
  <c r="I17" i="29"/>
  <c r="H17" i="29"/>
  <c r="G17" i="29"/>
  <c r="F17" i="29"/>
  <c r="Q16" i="29"/>
  <c r="P16" i="29"/>
  <c r="O16" i="29"/>
  <c r="N16" i="29"/>
  <c r="M16" i="29"/>
  <c r="L16" i="29"/>
  <c r="K16" i="29"/>
  <c r="J16" i="29"/>
  <c r="I16" i="29"/>
  <c r="H16" i="29"/>
  <c r="G16" i="29"/>
  <c r="F16" i="29"/>
  <c r="Q15" i="29"/>
  <c r="P15" i="29"/>
  <c r="O15" i="29"/>
  <c r="N15" i="29"/>
  <c r="M15" i="29"/>
  <c r="L15" i="29"/>
  <c r="K15" i="29"/>
  <c r="J15" i="29"/>
  <c r="I15" i="29"/>
  <c r="H15" i="29"/>
  <c r="G15" i="29"/>
  <c r="F15" i="29"/>
  <c r="Q14" i="29"/>
  <c r="P14" i="29"/>
  <c r="O14" i="29"/>
  <c r="N14" i="29"/>
  <c r="M14" i="29"/>
  <c r="L14" i="29"/>
  <c r="K14" i="29"/>
  <c r="J14" i="29"/>
  <c r="I14" i="29"/>
  <c r="H14" i="29"/>
  <c r="G14" i="29"/>
  <c r="F14" i="29"/>
  <c r="Q13" i="29"/>
  <c r="P13" i="29"/>
  <c r="O13" i="29"/>
  <c r="N13" i="29"/>
  <c r="M13" i="29"/>
  <c r="L13" i="29"/>
  <c r="K13" i="29"/>
  <c r="J13" i="29"/>
  <c r="I13" i="29"/>
  <c r="H13" i="29"/>
  <c r="G13" i="29"/>
  <c r="F13" i="29"/>
  <c r="Q12" i="29"/>
  <c r="P12" i="29"/>
  <c r="O12" i="29"/>
  <c r="N12" i="29"/>
  <c r="M12" i="29"/>
  <c r="L12" i="29"/>
  <c r="K12" i="29"/>
  <c r="J12" i="29"/>
  <c r="I12" i="29"/>
  <c r="H12" i="29"/>
  <c r="G12" i="29"/>
  <c r="F12" i="29"/>
  <c r="Q11" i="29"/>
  <c r="P11" i="29"/>
  <c r="O11" i="29"/>
  <c r="N11" i="29"/>
  <c r="M11" i="29"/>
  <c r="L11" i="29"/>
  <c r="K11" i="29"/>
  <c r="J11" i="29"/>
  <c r="I11" i="29"/>
  <c r="H11" i="29"/>
  <c r="G11" i="29"/>
  <c r="F11" i="29"/>
  <c r="Q10" i="29"/>
  <c r="P10" i="29"/>
  <c r="O10" i="29"/>
  <c r="N10" i="29"/>
  <c r="M10" i="29"/>
  <c r="L10" i="29"/>
  <c r="K10" i="29"/>
  <c r="J10" i="29"/>
  <c r="I10" i="29"/>
  <c r="H10" i="29"/>
  <c r="G10" i="29"/>
  <c r="F10" i="29"/>
  <c r="Q9" i="29"/>
  <c r="P9" i="29"/>
  <c r="O9" i="29"/>
  <c r="N9" i="29"/>
  <c r="M9" i="29"/>
  <c r="L9" i="29"/>
  <c r="K9" i="29"/>
  <c r="J9" i="29"/>
  <c r="I9" i="29"/>
  <c r="H9" i="29"/>
  <c r="G9" i="29"/>
  <c r="F9" i="29"/>
  <c r="Q8" i="29"/>
  <c r="P8" i="29"/>
  <c r="O8" i="29"/>
  <c r="N8" i="29"/>
  <c r="M8" i="29"/>
  <c r="L8" i="29"/>
  <c r="K8" i="29"/>
  <c r="J8" i="29"/>
  <c r="I8" i="29"/>
  <c r="H8" i="29"/>
  <c r="G8" i="29"/>
  <c r="F8" i="29"/>
  <c r="Q7" i="29"/>
  <c r="P7" i="29"/>
  <c r="O7" i="29"/>
  <c r="N7" i="29"/>
  <c r="M7" i="29"/>
  <c r="L7" i="29"/>
  <c r="K7" i="29"/>
  <c r="J7" i="29"/>
  <c r="I7" i="29"/>
  <c r="H7" i="29"/>
  <c r="G7" i="29"/>
  <c r="F7" i="29"/>
  <c r="Q6" i="29"/>
  <c r="P6" i="29"/>
  <c r="O6" i="29"/>
  <c r="N6" i="29"/>
  <c r="M6" i="29"/>
  <c r="L6" i="29"/>
  <c r="K6" i="29"/>
  <c r="J6" i="29"/>
  <c r="I6" i="29"/>
  <c r="H6" i="29"/>
  <c r="G6" i="29"/>
  <c r="F6" i="29"/>
  <c r="E22" i="29"/>
  <c r="D22" i="29"/>
  <c r="C22" i="29"/>
  <c r="B22" i="29"/>
  <c r="E21" i="29"/>
  <c r="D21" i="29"/>
  <c r="C21" i="29"/>
  <c r="B21" i="29"/>
  <c r="E20" i="29"/>
  <c r="D20" i="29"/>
  <c r="C20" i="29"/>
  <c r="B20" i="29"/>
  <c r="E19" i="29"/>
  <c r="D19" i="29"/>
  <c r="C19" i="29"/>
  <c r="B19" i="29"/>
  <c r="E18" i="29"/>
  <c r="D18" i="29"/>
  <c r="C18" i="29"/>
  <c r="B18" i="29"/>
  <c r="E17" i="29"/>
  <c r="D17" i="29"/>
  <c r="C17" i="29"/>
  <c r="B17" i="29"/>
  <c r="E16" i="29"/>
  <c r="D16" i="29"/>
  <c r="C16" i="29"/>
  <c r="B16" i="29"/>
  <c r="E15" i="29"/>
  <c r="D15" i="29"/>
  <c r="C15" i="29"/>
  <c r="B15" i="29"/>
  <c r="E14" i="29"/>
  <c r="D14" i="29"/>
  <c r="C14" i="29"/>
  <c r="B14" i="29"/>
  <c r="E13" i="29"/>
  <c r="D13" i="29"/>
  <c r="C13" i="29"/>
  <c r="B13" i="29"/>
  <c r="E12" i="29"/>
  <c r="D12" i="29"/>
  <c r="C12" i="29"/>
  <c r="B12" i="29"/>
  <c r="E11" i="29"/>
  <c r="D11" i="29"/>
  <c r="C11" i="29"/>
  <c r="B11" i="29"/>
  <c r="E10" i="29"/>
  <c r="D10" i="29"/>
  <c r="C10" i="29"/>
  <c r="B10" i="29"/>
  <c r="E9" i="29"/>
  <c r="D9" i="29"/>
  <c r="C9" i="29"/>
  <c r="B9" i="29"/>
  <c r="E8" i="29"/>
  <c r="D8" i="29"/>
  <c r="C8" i="29"/>
  <c r="B8" i="29"/>
  <c r="E7" i="29"/>
  <c r="D7" i="29"/>
  <c r="C7" i="29"/>
  <c r="B7" i="29"/>
  <c r="E6" i="29"/>
  <c r="D6" i="29"/>
  <c r="C6" i="29"/>
  <c r="B6" i="29"/>
  <c r="E22" i="28"/>
  <c r="D22" i="28"/>
  <c r="C22" i="28"/>
  <c r="B22" i="28"/>
  <c r="E21" i="28"/>
  <c r="D21" i="28"/>
  <c r="C21" i="28"/>
  <c r="B21" i="28"/>
  <c r="E20" i="28"/>
  <c r="D20" i="28"/>
  <c r="C20" i="28"/>
  <c r="B20" i="28"/>
  <c r="E19" i="28"/>
  <c r="D19" i="28"/>
  <c r="C19" i="28"/>
  <c r="B19" i="28"/>
  <c r="E18" i="28"/>
  <c r="D18" i="28"/>
  <c r="C18" i="28"/>
  <c r="B18" i="28"/>
  <c r="E17" i="28"/>
  <c r="D17" i="28"/>
  <c r="C17" i="28"/>
  <c r="B17" i="28"/>
  <c r="E16" i="28"/>
  <c r="D16" i="28"/>
  <c r="C16" i="28"/>
  <c r="B16" i="28"/>
  <c r="E15" i="28"/>
  <c r="D15" i="28"/>
  <c r="C15" i="28"/>
  <c r="B15" i="28"/>
  <c r="E14" i="28"/>
  <c r="D14" i="28"/>
  <c r="C14" i="28"/>
  <c r="B14" i="28"/>
  <c r="E13" i="28"/>
  <c r="D13" i="28"/>
  <c r="C13" i="28"/>
  <c r="B13" i="28"/>
  <c r="E12" i="28"/>
  <c r="D12" i="28"/>
  <c r="C12" i="28"/>
  <c r="B12" i="28"/>
  <c r="E11" i="28"/>
  <c r="D11" i="28"/>
  <c r="C11" i="28"/>
  <c r="B11" i="28"/>
  <c r="E10" i="28"/>
  <c r="D10" i="28"/>
  <c r="C10" i="28"/>
  <c r="B10" i="28"/>
  <c r="E9" i="28"/>
  <c r="D9" i="28"/>
  <c r="C9" i="28"/>
  <c r="B9" i="28"/>
  <c r="E8" i="28"/>
  <c r="D8" i="28"/>
  <c r="C8" i="28"/>
  <c r="B8" i="28"/>
  <c r="E7" i="28"/>
  <c r="D7" i="28"/>
  <c r="C7" i="28"/>
  <c r="B7" i="28"/>
  <c r="E6" i="28"/>
  <c r="D6" i="28"/>
  <c r="C6" i="28"/>
  <c r="B6" i="28"/>
  <c r="E22" i="26"/>
  <c r="D22" i="26"/>
  <c r="C22" i="26"/>
  <c r="B22" i="26"/>
  <c r="E21" i="26"/>
  <c r="D21" i="26"/>
  <c r="C21" i="26"/>
  <c r="B21" i="26"/>
  <c r="E20" i="26"/>
  <c r="D20" i="26"/>
  <c r="C20" i="26"/>
  <c r="B20" i="26"/>
  <c r="E19" i="26"/>
  <c r="D19" i="26"/>
  <c r="C19" i="26"/>
  <c r="B19" i="26"/>
  <c r="E18" i="26"/>
  <c r="D18" i="26"/>
  <c r="C18" i="26"/>
  <c r="B18" i="26"/>
  <c r="E17" i="26"/>
  <c r="D17" i="26"/>
  <c r="C17" i="26"/>
  <c r="B17" i="26"/>
  <c r="E16" i="26"/>
  <c r="D16" i="26"/>
  <c r="C16" i="26"/>
  <c r="B16" i="26"/>
  <c r="E15" i="26"/>
  <c r="D15" i="26"/>
  <c r="C15" i="26"/>
  <c r="B15" i="26"/>
  <c r="E14" i="26"/>
  <c r="D14" i="26"/>
  <c r="C14" i="26"/>
  <c r="B14" i="26"/>
  <c r="E13" i="26"/>
  <c r="D13" i="26"/>
  <c r="C13" i="26"/>
  <c r="B13" i="26"/>
  <c r="E12" i="26"/>
  <c r="D12" i="26"/>
  <c r="C12" i="26"/>
  <c r="B12" i="26"/>
  <c r="E11" i="26"/>
  <c r="D11" i="26"/>
  <c r="C11" i="26"/>
  <c r="B11" i="26"/>
  <c r="E10" i="26"/>
  <c r="D10" i="26"/>
  <c r="C10" i="26"/>
  <c r="B10" i="26"/>
  <c r="E9" i="26"/>
  <c r="D9" i="26"/>
  <c r="C9" i="26"/>
  <c r="B9" i="26"/>
  <c r="E8" i="26"/>
  <c r="D8" i="26"/>
  <c r="C8" i="26"/>
  <c r="B8" i="26"/>
  <c r="E7" i="26"/>
  <c r="D7" i="26"/>
  <c r="C7" i="26"/>
  <c r="B7" i="26"/>
  <c r="E6" i="26"/>
  <c r="D6" i="26"/>
  <c r="C6" i="26"/>
  <c r="B6" i="26"/>
  <c r="E22" i="14"/>
  <c r="D22" i="14"/>
  <c r="C22" i="14"/>
  <c r="B22" i="14"/>
  <c r="E21" i="14"/>
  <c r="D21" i="14"/>
  <c r="C21" i="14"/>
  <c r="B21" i="14"/>
  <c r="E20" i="14"/>
  <c r="D20" i="14"/>
  <c r="C20" i="14"/>
  <c r="B20" i="14"/>
  <c r="E19" i="14"/>
  <c r="D19" i="14"/>
  <c r="C19" i="14"/>
  <c r="B19" i="14"/>
  <c r="E18" i="14"/>
  <c r="D18" i="14"/>
  <c r="C18" i="14"/>
  <c r="B18" i="14"/>
  <c r="E17" i="14"/>
  <c r="D17" i="14"/>
  <c r="C17" i="14"/>
  <c r="B17" i="14"/>
  <c r="E16" i="14"/>
  <c r="D16" i="14"/>
  <c r="C16" i="14"/>
  <c r="B16" i="14"/>
  <c r="E15" i="14"/>
  <c r="D15" i="14"/>
  <c r="C15" i="14"/>
  <c r="B15" i="14"/>
  <c r="E14" i="14"/>
  <c r="D14" i="14"/>
  <c r="C14" i="14"/>
  <c r="B14" i="14"/>
  <c r="E13" i="14"/>
  <c r="D13" i="14"/>
  <c r="C13" i="14"/>
  <c r="B13" i="14"/>
  <c r="E12" i="14"/>
  <c r="D12" i="14"/>
  <c r="C12" i="14"/>
  <c r="B12" i="14"/>
  <c r="E11" i="14"/>
  <c r="D11" i="14"/>
  <c r="C11" i="14"/>
  <c r="B11" i="14"/>
  <c r="E10" i="14"/>
  <c r="D10" i="14"/>
  <c r="C10" i="14"/>
  <c r="B10" i="14"/>
  <c r="E9" i="14"/>
  <c r="D9" i="14"/>
  <c r="C9" i="14"/>
  <c r="B9" i="14"/>
  <c r="E8" i="14"/>
  <c r="D8" i="14"/>
  <c r="C8" i="14"/>
  <c r="B8" i="14"/>
  <c r="E7" i="14"/>
  <c r="D7" i="14"/>
  <c r="C7" i="14"/>
  <c r="B7" i="14"/>
  <c r="E6" i="14"/>
  <c r="D6" i="14"/>
  <c r="C6" i="14"/>
  <c r="B6" i="14"/>
  <c r="P11" i="25" l="1"/>
  <c r="O11" i="25"/>
  <c r="P12" i="25"/>
  <c r="O12" i="25"/>
  <c r="P10" i="25"/>
  <c r="O10" i="25"/>
  <c r="O8" i="25"/>
  <c r="P8" i="25"/>
  <c r="O14" i="25"/>
  <c r="P14" i="25"/>
  <c r="O7" i="25"/>
  <c r="P7" i="25"/>
  <c r="O15" i="25"/>
  <c r="P15" i="25"/>
  <c r="P19" i="25"/>
  <c r="P13" i="25"/>
  <c r="P20" i="25"/>
  <c r="O18" i="25"/>
  <c r="P21" i="25"/>
  <c r="P22" i="25"/>
  <c r="P23" i="25"/>
  <c r="O9" i="25"/>
  <c r="C7" i="25"/>
  <c r="C8" i="25" s="1"/>
  <c r="C6" i="25" l="1"/>
  <c r="F7" i="25" l="1"/>
  <c r="Q13" i="25" l="1"/>
  <c r="Q21" i="25"/>
  <c r="Q11" i="25" l="1"/>
  <c r="Q19" i="25"/>
  <c r="Q12" i="25"/>
  <c r="Q22" i="25"/>
  <c r="Q14" i="25"/>
  <c r="Q7" i="25"/>
  <c r="Q15" i="25"/>
  <c r="Q23" i="25"/>
  <c r="Q8" i="25"/>
  <c r="Q16" i="25"/>
  <c r="Q9" i="25"/>
  <c r="Q17" i="25"/>
  <c r="Q10" i="25"/>
  <c r="Q18" i="25"/>
  <c r="Q20" i="25"/>
  <c r="L16" i="25" l="1"/>
  <c r="L10" i="25"/>
  <c r="G18" i="25" l="1"/>
  <c r="G15" i="25" l="1"/>
  <c r="G12" i="25"/>
  <c r="G13" i="25"/>
  <c r="G16" i="25"/>
  <c r="G14" i="25"/>
  <c r="G8" i="25"/>
  <c r="G9" i="25"/>
  <c r="G17" i="25"/>
  <c r="G11" i="25"/>
  <c r="G7" i="25"/>
  <c r="G10" i="25"/>
  <c r="I7" i="25" l="1"/>
  <c r="F5" i="32" s="1"/>
  <c r="H7" i="25"/>
  <c r="F8" i="25"/>
  <c r="F5" i="28" l="1"/>
  <c r="F5" i="30"/>
  <c r="F5" i="29"/>
  <c r="F5" i="14"/>
  <c r="F9" i="25"/>
  <c r="I9" i="25" s="1"/>
  <c r="H5" i="32" s="1"/>
  <c r="I8" i="25"/>
  <c r="G5" i="32" s="1"/>
  <c r="H8" i="25"/>
  <c r="F5" i="26"/>
  <c r="D8" i="18"/>
  <c r="D13" i="18" l="1"/>
  <c r="D14" i="18"/>
  <c r="D9" i="18"/>
  <c r="D10" i="18"/>
  <c r="D11" i="18"/>
  <c r="D15" i="18"/>
  <c r="H9" i="25"/>
  <c r="H5" i="26" s="1"/>
  <c r="F10" i="25"/>
  <c r="I10" i="25" s="1"/>
  <c r="I5" i="32" s="1"/>
  <c r="G5" i="14"/>
  <c r="E8" i="18"/>
  <c r="G5" i="30"/>
  <c r="G5" i="26"/>
  <c r="G5" i="29"/>
  <c r="E11" i="18" l="1"/>
  <c r="E15" i="18"/>
  <c r="E14" i="18"/>
  <c r="E13" i="18"/>
  <c r="E10" i="18"/>
  <c r="D12" i="18"/>
  <c r="D16" i="18"/>
  <c r="H5" i="30"/>
  <c r="H5" i="14"/>
  <c r="I9" i="16" s="1"/>
  <c r="F8" i="18"/>
  <c r="H5" i="29"/>
  <c r="H10" i="25"/>
  <c r="I5" i="14" s="1"/>
  <c r="F11" i="25"/>
  <c r="I11" i="25" s="1"/>
  <c r="J5" i="32" s="1"/>
  <c r="G5" i="28"/>
  <c r="E9" i="18" s="1"/>
  <c r="H5" i="28"/>
  <c r="I5" i="28"/>
  <c r="I22" i="16" l="1"/>
  <c r="I21" i="16"/>
  <c r="I12" i="16"/>
  <c r="I13" i="16"/>
  <c r="N24" i="16"/>
  <c r="I20" i="16"/>
  <c r="I19" i="16"/>
  <c r="I17" i="16"/>
  <c r="F10" i="18"/>
  <c r="F13" i="18"/>
  <c r="F9" i="18"/>
  <c r="F14" i="18"/>
  <c r="F15" i="18"/>
  <c r="F11" i="18"/>
  <c r="I14" i="16"/>
  <c r="I10" i="16"/>
  <c r="I11" i="16"/>
  <c r="I8" i="16"/>
  <c r="I18" i="16"/>
  <c r="E12" i="18"/>
  <c r="E16" i="18"/>
  <c r="H11" i="25"/>
  <c r="J5" i="29" s="1"/>
  <c r="I5" i="30"/>
  <c r="N13" i="16" s="1"/>
  <c r="G8" i="18"/>
  <c r="I5" i="26"/>
  <c r="I5" i="29"/>
  <c r="O15" i="16" s="1"/>
  <c r="F12" i="25"/>
  <c r="I12" i="25" s="1"/>
  <c r="K5" i="32" s="1"/>
  <c r="J5" i="28"/>
  <c r="O18" i="16" l="1"/>
  <c r="N19" i="16"/>
  <c r="H8" i="16"/>
  <c r="K8" i="16" s="1"/>
  <c r="H19" i="16"/>
  <c r="K19" i="16" s="1"/>
  <c r="H21" i="16"/>
  <c r="K21" i="16" s="1"/>
  <c r="H9" i="16"/>
  <c r="K9" i="16" s="1"/>
  <c r="H17" i="16"/>
  <c r="K17" i="16" s="1"/>
  <c r="H14" i="16"/>
  <c r="K14" i="16" s="1"/>
  <c r="H10" i="16"/>
  <c r="K10" i="16" s="1"/>
  <c r="H11" i="16"/>
  <c r="K11" i="16" s="1"/>
  <c r="H13" i="16"/>
  <c r="K13" i="16" s="1"/>
  <c r="H12" i="16"/>
  <c r="K12" i="16" s="1"/>
  <c r="H18" i="16"/>
  <c r="K18" i="16" s="1"/>
  <c r="H20" i="16"/>
  <c r="K20" i="16" s="1"/>
  <c r="H22" i="16"/>
  <c r="K22" i="16" s="1"/>
  <c r="O8" i="16"/>
  <c r="N21" i="16"/>
  <c r="O17" i="16"/>
  <c r="O11" i="16"/>
  <c r="G10" i="18"/>
  <c r="G14" i="18"/>
  <c r="G11" i="18"/>
  <c r="G15" i="18"/>
  <c r="G13" i="18"/>
  <c r="G9" i="18"/>
  <c r="N10" i="16"/>
  <c r="N18" i="16"/>
  <c r="Q18" i="16" s="1"/>
  <c r="O23" i="16"/>
  <c r="O19" i="16"/>
  <c r="O21" i="16"/>
  <c r="O13" i="16"/>
  <c r="Q13" i="16" s="1"/>
  <c r="O22" i="16"/>
  <c r="O20" i="16"/>
  <c r="O12" i="16"/>
  <c r="O24" i="16"/>
  <c r="O14" i="16"/>
  <c r="O9" i="16"/>
  <c r="N9" i="16"/>
  <c r="Q9" i="16" s="1"/>
  <c r="N15" i="16"/>
  <c r="Q15" i="16" s="1"/>
  <c r="N14" i="16"/>
  <c r="N20" i="16"/>
  <c r="Q20" i="16" s="1"/>
  <c r="N23" i="16"/>
  <c r="Q23" i="16" s="1"/>
  <c r="Q24" i="16"/>
  <c r="N22" i="16"/>
  <c r="Q22" i="16" s="1"/>
  <c r="N16" i="16"/>
  <c r="Q16" i="16" s="1"/>
  <c r="N17" i="16"/>
  <c r="Q17" i="16" s="1"/>
  <c r="N12" i="16"/>
  <c r="Q12" i="16" s="1"/>
  <c r="N11" i="16"/>
  <c r="O16" i="16"/>
  <c r="N8" i="16"/>
  <c r="Q8" i="16" s="1"/>
  <c r="F16" i="18"/>
  <c r="F12" i="18"/>
  <c r="J5" i="30"/>
  <c r="J5" i="14"/>
  <c r="H8" i="18"/>
  <c r="J5" i="26"/>
  <c r="H12" i="25"/>
  <c r="K5" i="14" s="1"/>
  <c r="F13" i="25"/>
  <c r="I13" i="25" s="1"/>
  <c r="L5" i="32" s="1"/>
  <c r="K5" i="28"/>
  <c r="Q11" i="16" l="1"/>
  <c r="Q21" i="16"/>
  <c r="Q19" i="16"/>
  <c r="Q14" i="16"/>
  <c r="H11" i="18"/>
  <c r="H13" i="18"/>
  <c r="H14" i="18"/>
  <c r="H9" i="18"/>
  <c r="H10" i="18"/>
  <c r="H15" i="18"/>
  <c r="G16" i="18"/>
  <c r="G12" i="18"/>
  <c r="K5" i="30"/>
  <c r="K5" i="26"/>
  <c r="K5" i="29"/>
  <c r="I8" i="18"/>
  <c r="H13" i="25"/>
  <c r="J8" i="18" s="1"/>
  <c r="F14" i="25"/>
  <c r="I14" i="25" s="1"/>
  <c r="M5" i="32" s="1"/>
  <c r="L5" i="28"/>
  <c r="I9" i="18" l="1"/>
  <c r="I10" i="18"/>
  <c r="I13" i="18"/>
  <c r="I14" i="18"/>
  <c r="I11" i="18"/>
  <c r="I15" i="18"/>
  <c r="J11" i="18"/>
  <c r="J10" i="18"/>
  <c r="J9" i="18"/>
  <c r="J13" i="18"/>
  <c r="H12" i="18"/>
  <c r="H16" i="18"/>
  <c r="L5" i="26"/>
  <c r="L5" i="30"/>
  <c r="J14" i="18" s="1"/>
  <c r="L5" i="14"/>
  <c r="L5" i="29"/>
  <c r="J15" i="18" s="1"/>
  <c r="H14" i="25"/>
  <c r="M5" i="26" s="1"/>
  <c r="F15" i="25"/>
  <c r="I15" i="25" s="1"/>
  <c r="N5" i="32" s="1"/>
  <c r="M5" i="28"/>
  <c r="I12" i="18" l="1"/>
  <c r="J16" i="18"/>
  <c r="I16" i="18"/>
  <c r="J12" i="18"/>
  <c r="H15" i="25"/>
  <c r="L8" i="18" s="1"/>
  <c r="F16" i="25"/>
  <c r="I16" i="25" s="1"/>
  <c r="O5" i="32" s="1"/>
  <c r="M5" i="29"/>
  <c r="K8" i="18"/>
  <c r="M5" i="14"/>
  <c r="M5" i="30"/>
  <c r="N5" i="28"/>
  <c r="L9" i="18" l="1"/>
  <c r="L13" i="18"/>
  <c r="K13" i="18"/>
  <c r="K9" i="18"/>
  <c r="K10" i="18"/>
  <c r="K14" i="18"/>
  <c r="K15" i="18"/>
  <c r="K11" i="18"/>
  <c r="N5" i="30"/>
  <c r="L14" i="18" s="1"/>
  <c r="N5" i="26"/>
  <c r="L10" i="18" s="1"/>
  <c r="N5" i="29"/>
  <c r="L15" i="18" s="1"/>
  <c r="N5" i="14"/>
  <c r="L11" i="18" s="1"/>
  <c r="F17" i="25"/>
  <c r="I17" i="25" s="1"/>
  <c r="P5" i="32" s="1"/>
  <c r="H16" i="25"/>
  <c r="O5" i="14" s="1"/>
  <c r="O5" i="28"/>
  <c r="L16" i="18" l="1"/>
  <c r="L12" i="18"/>
  <c r="K16" i="18"/>
  <c r="K12" i="18"/>
  <c r="H17" i="25"/>
  <c r="N8" i="18" s="1"/>
  <c r="F18" i="25"/>
  <c r="I18" i="25" s="1"/>
  <c r="Q5" i="32" s="1"/>
  <c r="O5" i="29"/>
  <c r="O5" i="30"/>
  <c r="M8" i="18"/>
  <c r="O5" i="26"/>
  <c r="P5" i="28"/>
  <c r="N9" i="18" l="1"/>
  <c r="N13" i="18"/>
  <c r="N10" i="18"/>
  <c r="N15" i="18"/>
  <c r="M13" i="18"/>
  <c r="M10" i="18"/>
  <c r="M14" i="18"/>
  <c r="M11" i="18"/>
  <c r="M9" i="18"/>
  <c r="M15" i="18"/>
  <c r="P5" i="29"/>
  <c r="P5" i="30"/>
  <c r="N14" i="18" s="1"/>
  <c r="P5" i="14"/>
  <c r="N11" i="18" s="1"/>
  <c r="P5" i="26"/>
  <c r="H18" i="25"/>
  <c r="Q5" i="28"/>
  <c r="Q5" i="30" l="1"/>
  <c r="L11" i="25"/>
  <c r="N16" i="18"/>
  <c r="N12" i="18"/>
  <c r="M16" i="18"/>
  <c r="M12" i="18"/>
  <c r="Q5" i="29"/>
  <c r="O10" i="16" s="1"/>
  <c r="Q5" i="26"/>
  <c r="O8" i="18"/>
  <c r="Q5" i="14"/>
  <c r="Q10" i="16" l="1"/>
  <c r="M21" i="16"/>
  <c r="P21" i="16" s="1"/>
  <c r="M18" i="16"/>
  <c r="P18" i="16" s="1"/>
  <c r="M8" i="16"/>
  <c r="P8" i="16" s="1"/>
  <c r="M20" i="16"/>
  <c r="P20" i="16" s="1"/>
  <c r="G13" i="16"/>
  <c r="J13" i="16" s="1"/>
  <c r="G18" i="16"/>
  <c r="J18" i="16" s="1"/>
  <c r="M24" i="16"/>
  <c r="P24" i="16" s="1"/>
  <c r="M12" i="16"/>
  <c r="P12" i="16" s="1"/>
  <c r="M9" i="16"/>
  <c r="P9" i="16" s="1"/>
  <c r="G20" i="16"/>
  <c r="J20" i="16" s="1"/>
  <c r="G12" i="16"/>
  <c r="J12" i="16" s="1"/>
  <c r="M15" i="16"/>
  <c r="P15" i="16" s="1"/>
  <c r="G17" i="16"/>
  <c r="J17" i="16" s="1"/>
  <c r="G9" i="16"/>
  <c r="J9" i="16" s="1"/>
  <c r="G21" i="16"/>
  <c r="J21" i="16" s="1"/>
  <c r="M22" i="16"/>
  <c r="P22" i="16" s="1"/>
  <c r="M19" i="16"/>
  <c r="P19" i="16" s="1"/>
  <c r="M10" i="16"/>
  <c r="P10" i="16" s="1"/>
  <c r="G22" i="16"/>
  <c r="J22" i="16" s="1"/>
  <c r="G14" i="16"/>
  <c r="J14" i="16" s="1"/>
  <c r="M23" i="16"/>
  <c r="P23" i="16" s="1"/>
  <c r="M17" i="16"/>
  <c r="P17" i="16" s="1"/>
  <c r="M11" i="16"/>
  <c r="P11" i="16" s="1"/>
  <c r="M13" i="16"/>
  <c r="P13" i="16" s="1"/>
  <c r="G19" i="16"/>
  <c r="J19" i="16" s="1"/>
  <c r="G11" i="16"/>
  <c r="J11" i="16" s="1"/>
  <c r="G10" i="16"/>
  <c r="J10" i="16" s="1"/>
  <c r="M16" i="16"/>
  <c r="P16" i="16" s="1"/>
  <c r="G8" i="16"/>
  <c r="J8" i="16" s="1"/>
  <c r="M14" i="16"/>
  <c r="P14" i="16" s="1"/>
  <c r="O10" i="18"/>
  <c r="O11" i="18"/>
  <c r="O15" i="18"/>
  <c r="O14" i="18"/>
  <c r="O9" i="18"/>
  <c r="O13" i="18"/>
  <c r="T8" i="25"/>
  <c r="O12" i="18" l="1"/>
  <c r="O16" i="18"/>
  <c r="L23" i="25" s="1"/>
  <c r="L24" i="25" s="1"/>
</calcChain>
</file>

<file path=xl/sharedStrings.xml><?xml version="1.0" encoding="utf-8"?>
<sst xmlns="http://schemas.openxmlformats.org/spreadsheetml/2006/main" count="469" uniqueCount="147">
  <si>
    <t>KPI Code</t>
  </si>
  <si>
    <t>Unit</t>
  </si>
  <si>
    <t>Monthly</t>
  </si>
  <si>
    <t>Cumulative</t>
  </si>
  <si>
    <t>Target</t>
  </si>
  <si>
    <t>Actual</t>
  </si>
  <si>
    <t>Previous
Year</t>
  </si>
  <si>
    <t>Criteria</t>
  </si>
  <si>
    <t>Month</t>
  </si>
  <si>
    <t>Act./Target Index</t>
  </si>
  <si>
    <t>KPI Group</t>
  </si>
  <si>
    <t>Lower Better?</t>
  </si>
  <si>
    <t>Yes</t>
  </si>
  <si>
    <t>Sum</t>
  </si>
  <si>
    <t>Average</t>
  </si>
  <si>
    <t>KPI METRICS</t>
  </si>
  <si>
    <t>Starting Year</t>
  </si>
  <si>
    <t>Starting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</si>
  <si>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</si>
  <si>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</si>
  <si>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</si>
  <si>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</si>
  <si>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</si>
  <si>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</si>
  <si>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</si>
  <si>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</si>
  <si>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</si>
  <si>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</si>
  <si>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</si>
  <si>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</si>
  <si>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</si>
  <si>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</si>
  <si>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</si>
  <si>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</si>
  <si>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</si>
  <si>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</si>
  <si>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</si>
  <si>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</si>
  <si>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</si>
  <si>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</si>
  <si>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</si>
  <si>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Month Index</t>
  </si>
  <si>
    <t>Order</t>
  </si>
  <si>
    <t>Current Year</t>
  </si>
  <si>
    <t>Previous Year</t>
  </si>
  <si>
    <t>Cumulative Options</t>
  </si>
  <si>
    <t>Dashboard Previous Year</t>
  </si>
  <si>
    <t>Dropdown Menu</t>
  </si>
  <si>
    <t>Charts Selected Criteria</t>
  </si>
  <si>
    <t>Charts Selected Low Better Option</t>
  </si>
  <si>
    <t>Remaining</t>
  </si>
  <si>
    <t>PY Cum</t>
  </si>
  <si>
    <t>Target Cum</t>
  </si>
  <si>
    <t>Actual Cum</t>
  </si>
  <si>
    <t>Date Settings</t>
  </si>
  <si>
    <t>Month Order</t>
  </si>
  <si>
    <t>Criteria Number</t>
  </si>
  <si>
    <t>Dashboard Selected Date</t>
  </si>
  <si>
    <t>Better Low Options</t>
  </si>
  <si>
    <t>No</t>
  </si>
  <si>
    <t>STARTING DATE SETTING</t>
  </si>
  <si>
    <t>Year</t>
  </si>
  <si>
    <t>MENU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</si>
  <si>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</si>
  <si>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</si>
  <si>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</si>
  <si>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</si>
  <si>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</si>
  <si>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</si>
  <si>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</si>
  <si>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</si>
  <si>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</si>
  <si>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INPUT</t>
  </si>
  <si>
    <t>OUTPUT</t>
  </si>
  <si>
    <t>Doughnut Charts</t>
  </si>
  <si>
    <t>General Calculations</t>
  </si>
  <si>
    <t>Apr 2022</t>
  </si>
  <si>
    <t>CURRENT YEAR ACTUALS</t>
  </si>
  <si>
    <t>CURRENT YEAR TARGETS</t>
  </si>
  <si>
    <t>PREVIOUS YEAR ACTUALS</t>
  </si>
  <si>
    <t>CURRENT YEAR ACTUALS - CUMULATIVE</t>
  </si>
  <si>
    <t>CURRENT YEAR TARGETS - CUMULATIVE</t>
  </si>
  <si>
    <t>PREVIOUS YEAR ACTUALS - CUMULATIVE</t>
  </si>
  <si>
    <t>Last Row</t>
  </si>
  <si>
    <t>TRENDS &amp; CHARTS</t>
  </si>
  <si>
    <t>MONTHLY DASHBOARD</t>
  </si>
  <si>
    <t>KPI Description</t>
  </si>
  <si>
    <t>Act vs. PY_x000D_
Index</t>
  </si>
  <si>
    <t>Act vs. Trgt
Index</t>
  </si>
  <si>
    <t>Cumulative
Calculation Method?</t>
  </si>
  <si>
    <t>Criteria's Without Blanks</t>
  </si>
  <si>
    <t>Cumulative Index - Target Chart</t>
  </si>
  <si>
    <t>The Criteria's</t>
  </si>
  <si>
    <t>Dimension</t>
  </si>
  <si>
    <t>Height</t>
  </si>
  <si>
    <t>Width</t>
  </si>
  <si>
    <t>Print Area</t>
  </si>
  <si>
    <t>CALL CENTER KPI DASHBOARD</t>
  </si>
  <si>
    <t>Customer Satisfaction</t>
  </si>
  <si>
    <t>Average Hold Time</t>
  </si>
  <si>
    <t>Seconds</t>
  </si>
  <si>
    <t>The average total time that a customer is being put on hold and has to wait for an agent.</t>
  </si>
  <si>
    <t>Average Speed of Answer (ASA)</t>
  </si>
  <si>
    <t>The time from when a customer is placed in the queue to when a customer connects to an agent.</t>
  </si>
  <si>
    <t>Abandonment Rate</t>
  </si>
  <si>
    <t>%</t>
  </si>
  <si>
    <t>The ratio between all incoming calls and the calls where a customer hangs up before even talking to an agent.</t>
  </si>
  <si>
    <t>SLA Adherence: Speed of Answer (&lt; 10 sec)</t>
  </si>
  <si>
    <t>The ratio comparing to the fixed answer time in service level agreement.</t>
  </si>
  <si>
    <t>First Contact Resolution Rate</t>
  </si>
  <si>
    <t>The percentage of incoming calls correctly connected by the subject of the call.</t>
  </si>
  <si>
    <t>Number of Holds per Call</t>
  </si>
  <si>
    <t>#</t>
  </si>
  <si>
    <t>The average number of keeping customer on hold.</t>
  </si>
  <si>
    <t>Total Number of Holds</t>
  </si>
  <si>
    <t>The total number of keeping customers on hold.</t>
  </si>
  <si>
    <t>Operational Efficiency</t>
  </si>
  <si>
    <t>Average Handle Time (AHT)</t>
  </si>
  <si>
    <t>The time is a summary of time of the conversation with client and time spent to finalize the task after the call.</t>
  </si>
  <si>
    <t>Average Handle Time: After-Call Work</t>
  </si>
  <si>
    <t>The average time that agents must spend to finalize a calling customer's request.</t>
  </si>
  <si>
    <t>Agent Occupancy</t>
  </si>
  <si>
    <t>The percentage of time spent by calling agents, determined by dividing workload hours by staff hours.</t>
  </si>
  <si>
    <t>Transfer Rate</t>
  </si>
  <si>
    <t>The percentage of call numbers that should be forwarded from one agent to another.</t>
  </si>
  <si>
    <t>Cost per Call</t>
  </si>
  <si>
    <t>USD</t>
  </si>
  <si>
    <t xml:space="preserve">The total average cost related to one call. </t>
  </si>
  <si>
    <t>Cost per Minute of Inbound Handle Time</t>
  </si>
  <si>
    <t>The amount of your total cost per total time of calls.</t>
  </si>
  <si>
    <t>Business Value</t>
  </si>
  <si>
    <t>Average Talk Time</t>
  </si>
  <si>
    <t>The average time that agents spent on the phone per customer to help with some problems of to close a transaction.</t>
  </si>
  <si>
    <t>Calls Offered</t>
  </si>
  <si>
    <t>The total number of calls both handled by the agent and the abandoned ones.</t>
  </si>
  <si>
    <t>Calls Handled</t>
  </si>
  <si>
    <t>The total number of calls where a customer actually talked to an agent.</t>
  </si>
  <si>
    <t>Calls Handled per Representative</t>
  </si>
  <si>
    <t>The average number of calls per agent.</t>
  </si>
  <si>
    <t>Percentage of Right Party Contacts</t>
  </si>
  <si>
    <t>The percentage representing the number of correct party contacts per hour or day, as a percentage of calls made.</t>
  </si>
  <si>
    <t>Contacts per Representative</t>
  </si>
  <si>
    <t>The average number of contacts divided by the number of agents in a period of time.</t>
  </si>
  <si>
    <t>Outbound Calls per Representative</t>
  </si>
  <si>
    <t>The average number of outcoming calls per agent.</t>
  </si>
  <si>
    <t>101 : Customer Satisfaction / Average Hold Time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</si>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</sst>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#,##0.0"/>
  </numFmts>
  <fonts count="46" x14ac:knownFonts="1">
    <font>
      <sz val="11"/>
      <color theme="1"/>
      <name val="Arial"/>
      <family val="2"/>
      <charset val="162"/>
      <scheme val="minor"/>
    </font>
    <font>
      <sz val="8"/>
      <color theme="1"/>
      <name val="Arial"/>
      <family val="2"/>
      <charset val="162"/>
      <scheme val="minor"/>
    </font>
    <font>
      <sz val="11"/>
      <color theme="0" tint="-0.249977111117893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0" tint="-4.9989318521683403E-2"/>
      <name val="Arial"/>
      <family val="2"/>
      <charset val="162"/>
      <scheme val="minor"/>
    </font>
    <font>
      <b/>
      <sz val="11"/>
      <color theme="0" tint="-4.9989318521683403E-2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0"/>
      <color theme="1" tint="0.499984740745262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4"/>
      <color theme="1"/>
      <name val="Arial"/>
      <family val="2"/>
      <charset val="162"/>
      <scheme val="minor"/>
    </font>
    <font>
      <b/>
      <sz val="14"/>
      <color theme="0" tint="-4.9989318521683403E-2"/>
      <name val="Arial"/>
      <family val="2"/>
      <charset val="162"/>
      <scheme val="minor"/>
    </font>
    <font>
      <b/>
      <i/>
      <sz val="14"/>
      <color theme="1" tint="0.499984740745262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b/>
      <sz val="11.0"/>
      <color theme="0"/>
      <name val="Arial"/>
      <family val="2"/>
      <scheme val="minor"/>
    </font>
    <font>
      <sz val="10"/>
      <color rgb="FF1F4E78"/>
      <name val="Arial"/>
      <family val="2"/>
      <scheme val="minor"/>
    </font>
    <font>
      <sz val="10"/>
      <name val="Arial"/>
      <family val="2"/>
      <scheme val="minor"/>
    </font>
    <font>
      <sz val="10"/>
      <color theme="8" tint="-0.499984740745262"/>
      <name val="Arial"/>
      <family val="2"/>
      <scheme val="minor"/>
    </font>
    <font>
      <b/>
      <sz val="11.0"/>
      <color theme="1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b/>
      <sz val="12"/>
      <color rgb="FF2E86AB"/>
      <name val="Arial"/>
      <family val="2"/>
      <charset val="162"/>
      <scheme val="minor"/>
    </font>
    <font>
      <b/>
      <sz val="14"/>
      <color theme="1" tint="0.34998626667073579"/>
      <name val="Arial"/>
      <family val="2"/>
      <charset val="162"/>
      <scheme val="minor"/>
    </font>
    <font>
      <sz val="13"/>
      <color indexed="51"/>
      <name val="Arial"/>
      <family val="2"/>
      <charset val="162"/>
      <scheme val="minor"/>
    </font>
    <font>
      <b/>
      <i/>
      <sz val="16"/>
      <color theme="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0"/>
      <color rgb="FF595959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58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 tint="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rgb="FF44546A"/>
      </left>
      <right style="thin">
        <color rgb="FF44546A"/>
      </right>
      <top style="thin">
        <color rgb="FF44546A"/>
      </top>
      <bottom style="thin">
        <color rgb="FF44546A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0" tint="-0.14996795556505021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rgb="FFA6A6A6"/>
      </bottom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theme="1" tint="0.34998626667073579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17" fillId="0" borderId="0"/>
    <xf numFmtId="0" fontId="3" fillId="0" borderId="0"/>
    <xf numFmtId="0" fontId="19" fillId="0" borderId="0"/>
    <xf numFmtId="0" fontId="18" fillId="0" borderId="0"/>
    <xf numFmtId="0" fontId="3" fillId="0" borderId="0"/>
  </cellStyleXfs>
  <cellXfs count="268">
    <xf numFmtId="0" fontId="0" fillId="0" borderId="0" xfId="0"/>
    <xf numFmtId="0" fontId="1" fillId="3" borderId="0" xfId="0" applyFont="1" applyFill="1" applyAlignment="1">
      <alignment vertical="center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49" fontId="14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7" fillId="3" borderId="0" xfId="0" applyFont="1" applyFill="1" applyAlignment="1">
      <alignment horizontal="left" vertical="center" indent="6"/>
    </xf>
    <xf numFmtId="0" fontId="16" fillId="3" borderId="0" xfId="0" applyFont="1" applyFill="1" applyAlignment="1">
      <alignment vertical="center"/>
    </xf>
    <xf numFmtId="0" fontId="0" fillId="3" borderId="0" xfId="0" applyFill="1" applyAlignment="1">
      <alignment horizontal="centerContinuous" vertical="center"/>
    </xf>
    <xf numFmtId="0" fontId="0" fillId="8" borderId="6" xfId="0" applyFill="1" applyBorder="1" applyAlignment="1">
      <alignment horizontal="centerContinuous" vertical="center"/>
    </xf>
    <xf numFmtId="0" fontId="0" fillId="8" borderId="8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8" borderId="7" xfId="0" applyFill="1" applyBorder="1" applyAlignment="1">
      <alignment horizontal="centerContinuous" vertical="center"/>
    </xf>
    <xf numFmtId="0" fontId="0" fillId="7" borderId="9" xfId="0" applyFill="1" applyBorder="1" applyAlignment="1">
      <alignment horizontal="center" vertical="center"/>
    </xf>
    <xf numFmtId="0" fontId="0" fillId="7" borderId="9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 shrinkToFit="1"/>
    </xf>
    <xf numFmtId="164" fontId="0" fillId="0" borderId="9" xfId="0" applyNumberFormat="1" applyBorder="1" applyAlignment="1">
      <alignment horizontal="center" vertical="center"/>
    </xf>
    <xf numFmtId="0" fontId="0" fillId="7" borderId="9" xfId="0" applyFill="1" applyBorder="1" applyAlignment="1">
      <alignment horizontal="left" vertical="center"/>
    </xf>
    <xf numFmtId="0" fontId="0" fillId="0" borderId="9" xfId="0" applyBorder="1" applyAlignment="1">
      <alignment horizontal="left" vertical="center" shrinkToFit="1"/>
    </xf>
    <xf numFmtId="0" fontId="27" fillId="0" borderId="3" xfId="0" applyFont="1" applyBorder="1" applyAlignment="1" applyProtection="1">
      <alignment horizontal="center" vertical="center"/>
      <protection locked="0"/>
    </xf>
    <xf numFmtId="0" fontId="27" fillId="0" borderId="5" xfId="0" applyFont="1" applyBorder="1" applyAlignment="1" applyProtection="1">
      <alignment horizontal="center" vertical="center"/>
      <protection locked="0"/>
    </xf>
    <xf numFmtId="49" fontId="25" fillId="6" borderId="12" xfId="0" applyNumberFormat="1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 applyProtection="1">
      <alignment horizontal="center" vertical="center" wrapText="1"/>
      <protection hidden="1"/>
    </xf>
    <xf numFmtId="0" fontId="25" fillId="6" borderId="14" xfId="0" applyFont="1" applyFill="1" applyBorder="1" applyAlignment="1" applyProtection="1">
      <alignment horizontal="center" vertical="center" wrapText="1"/>
      <protection hidden="1"/>
    </xf>
    <xf numFmtId="0" fontId="29" fillId="3" borderId="11" xfId="0" applyFont="1" applyFill="1" applyBorder="1" applyAlignment="1" applyProtection="1">
      <alignment horizontal="center" vertical="center" shrinkToFit="1"/>
      <protection hidden="1"/>
    </xf>
    <xf numFmtId="0" fontId="29" fillId="3" borderId="10" xfId="0" applyFont="1" applyFill="1" applyBorder="1" applyAlignment="1" applyProtection="1">
      <alignment horizontal="center" vertical="center" shrinkToFit="1"/>
      <protection hidden="1"/>
    </xf>
    <xf numFmtId="0" fontId="23" fillId="0" borderId="10" xfId="0" applyFont="1" applyBorder="1" applyAlignment="1" applyProtection="1">
      <alignment horizontal="center" vertical="center" shrinkToFit="1"/>
      <protection locked="0"/>
    </xf>
    <xf numFmtId="0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22" fillId="3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30" fillId="6" borderId="27" xfId="0" applyFont="1" applyFill="1" applyBorder="1" applyAlignment="1" applyProtection="1">
      <alignment horizontal="center" vertical="center" wrapText="1"/>
      <protection hidden="1"/>
    </xf>
    <xf numFmtId="0" fontId="30" fillId="6" borderId="28" xfId="0" applyFont="1" applyFill="1" applyBorder="1" applyAlignment="1" applyProtection="1">
      <alignment horizontal="center" vertical="center" wrapText="1"/>
      <protection hidden="1"/>
    </xf>
    <xf numFmtId="0" fontId="30" fillId="6" borderId="29" xfId="0" applyFont="1" applyFill="1" applyBorder="1" applyAlignment="1" applyProtection="1">
      <alignment horizontal="center" vertical="center" wrapText="1"/>
      <protection hidden="1"/>
    </xf>
    <xf numFmtId="49" fontId="30" fillId="6" borderId="1" xfId="0" applyNumberFormat="1" applyFont="1" applyFill="1" applyBorder="1" applyAlignment="1">
      <alignment horizontal="center" vertical="center" wrapText="1"/>
    </xf>
    <xf numFmtId="0" fontId="30" fillId="6" borderId="2" xfId="0" applyFont="1" applyFill="1" applyBorder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 wrapText="1"/>
    </xf>
    <xf numFmtId="49" fontId="30" fillId="3" borderId="0" xfId="0" applyNumberFormat="1" applyFont="1" applyFill="1" applyAlignment="1">
      <alignment horizontal="center" vertical="center" wrapText="1"/>
    </xf>
    <xf numFmtId="49" fontId="30" fillId="6" borderId="2" xfId="0" applyNumberFormat="1" applyFont="1" applyFill="1" applyBorder="1" applyAlignment="1">
      <alignment horizontal="center" vertical="center" wrapText="1"/>
    </xf>
    <xf numFmtId="49" fontId="30" fillId="6" borderId="3" xfId="0" applyNumberFormat="1" applyFont="1" applyFill="1" applyBorder="1" applyAlignment="1">
      <alignment horizontal="center" vertical="center" wrapText="1"/>
    </xf>
    <xf numFmtId="3" fontId="22" fillId="3" borderId="0" xfId="0" applyNumberFormat="1" applyFont="1" applyFill="1" applyAlignment="1">
      <alignment vertical="center"/>
    </xf>
    <xf numFmtId="49" fontId="32" fillId="0" borderId="23" xfId="0" applyNumberFormat="1" applyFont="1" applyBorder="1" applyAlignment="1" applyProtection="1">
      <alignment horizontal="center" vertical="center"/>
      <protection locked="0"/>
    </xf>
    <xf numFmtId="0" fontId="24" fillId="4" borderId="1" xfId="0" applyFont="1" applyFill="1" applyBorder="1" applyAlignment="1">
      <alignment horizontal="centerContinuous" vertical="center"/>
    </xf>
    <xf numFmtId="0" fontId="24" fillId="4" borderId="2" xfId="0" applyFont="1" applyFill="1" applyBorder="1" applyAlignment="1">
      <alignment horizontal="centerContinuous" vertical="center"/>
    </xf>
    <xf numFmtId="0" fontId="24" fillId="4" borderId="3" xfId="0" applyFont="1" applyFill="1" applyBorder="1" applyAlignment="1">
      <alignment horizontal="centerContinuous" vertical="center"/>
    </xf>
    <xf numFmtId="0" fontId="29" fillId="3" borderId="18" xfId="0" applyFont="1" applyFill="1" applyBorder="1" applyAlignment="1" applyProtection="1">
      <alignment horizontal="center" vertical="center" shrinkToFit="1"/>
      <protection hidden="1"/>
    </xf>
    <xf numFmtId="0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29" fillId="3" borderId="35" xfId="0" applyFont="1" applyFill="1" applyBorder="1" applyAlignment="1" applyProtection="1">
      <alignment horizontal="center" vertical="center" shrinkToFit="1"/>
      <protection hidden="1"/>
    </xf>
    <xf numFmtId="0" fontId="25" fillId="6" borderId="28" xfId="0" applyFont="1" applyFill="1" applyBorder="1" applyAlignment="1" applyProtection="1">
      <alignment horizontal="center" vertical="center" wrapText="1"/>
      <protection hidden="1"/>
    </xf>
    <xf numFmtId="0" fontId="25" fillId="6" borderId="29" xfId="0" applyFont="1" applyFill="1" applyBorder="1" applyAlignment="1" applyProtection="1">
      <alignment horizontal="center" vertical="center" wrapText="1"/>
      <protection hidden="1"/>
    </xf>
    <xf numFmtId="0" fontId="29" fillId="3" borderId="15" xfId="0" applyFont="1" applyFill="1" applyBorder="1" applyAlignment="1" applyProtection="1">
      <alignment horizontal="center" vertical="center" shrinkToFit="1"/>
      <protection hidden="1"/>
    </xf>
    <xf numFmtId="0" fontId="29" fillId="3" borderId="16" xfId="0" applyFont="1" applyFill="1" applyBorder="1" applyAlignment="1" applyProtection="1">
      <alignment horizontal="center" vertical="center" shrinkToFit="1"/>
      <protection hidden="1"/>
    </xf>
    <xf numFmtId="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0" fontId="18" fillId="3" borderId="0" xfId="5" applyFill="1" applyAlignment="1">
      <alignment vertical="center"/>
    </xf>
    <xf numFmtId="49" fontId="18" fillId="3" borderId="0" xfId="5" applyNumberFormat="1" applyFill="1" applyAlignment="1">
      <alignment horizontal="center" vertical="center"/>
    </xf>
    <xf numFmtId="0" fontId="18" fillId="3" borderId="0" xfId="5" applyFill="1" applyAlignment="1">
      <alignment horizontal="center" vertical="center"/>
    </xf>
    <xf numFmtId="0" fontId="20" fillId="3" borderId="0" xfId="5" applyFont="1" applyFill="1" applyAlignment="1">
      <alignment vertical="center"/>
    </xf>
    <xf numFmtId="49" fontId="21" fillId="2" borderId="0" xfId="5" applyNumberFormat="1" applyFont="1" applyFill="1" applyAlignment="1">
      <alignment horizontal="left" vertical="center" indent="1"/>
    </xf>
    <xf numFmtId="49" fontId="21" fillId="2" borderId="0" xfId="5" applyNumberFormat="1" applyFont="1" applyFill="1" applyAlignment="1">
      <alignment vertical="center"/>
    </xf>
    <xf numFmtId="0" fontId="20" fillId="3" borderId="0" xfId="5" applyFont="1" applyFill="1" applyAlignment="1">
      <alignment horizontal="center" vertical="center"/>
    </xf>
    <xf numFmtId="0" fontId="6" fillId="3" borderId="0" xfId="5" applyFont="1" applyFill="1" applyAlignment="1">
      <alignment vertical="center"/>
    </xf>
    <xf numFmtId="49" fontId="10" fillId="5" borderId="0" xfId="5" applyNumberFormat="1" applyFont="1" applyFill="1" applyAlignment="1">
      <alignment horizontal="left" vertical="center" indent="1"/>
    </xf>
    <xf numFmtId="49" fontId="10" fillId="5" borderId="0" xfId="5" applyNumberFormat="1" applyFont="1" applyFill="1" applyAlignment="1">
      <alignment vertical="center"/>
    </xf>
    <xf numFmtId="0" fontId="10" fillId="5" borderId="0" xfId="5" applyFont="1" applyFill="1" applyAlignment="1">
      <alignment horizontal="center" vertical="center"/>
    </xf>
    <xf numFmtId="0" fontId="10" fillId="3" borderId="0" xfId="5" applyFont="1" applyFill="1" applyAlignment="1">
      <alignment horizontal="center" vertical="center"/>
    </xf>
    <xf numFmtId="0" fontId="3" fillId="3" borderId="0" xfId="6" applyFill="1" applyAlignment="1">
      <alignment vertical="center"/>
    </xf>
    <xf numFmtId="0" fontId="18" fillId="3" borderId="0" xfId="5" applyFill="1"/>
    <xf numFmtId="0" fontId="18" fillId="10" borderId="0" xfId="5" applyFill="1"/>
    <xf numFmtId="0" fontId="18" fillId="10" borderId="0" xfId="5" applyFill="1" applyAlignment="1">
      <alignment horizontal="center"/>
    </xf>
    <xf numFmtId="49" fontId="21" fillId="2" borderId="0" xfId="5" applyNumberFormat="1" applyFont="1" applyFill="1" applyAlignment="1">
      <alignment horizontal="left" vertical="center" indent="2"/>
    </xf>
    <xf numFmtId="0" fontId="33" fillId="3" borderId="0" xfId="5" applyFont="1" applyFill="1" applyAlignment="1">
      <alignment horizontal="right" vertical="center"/>
    </xf>
    <xf numFmtId="49" fontId="10" fillId="5" borderId="0" xfId="5" applyNumberFormat="1" applyFont="1" applyFill="1" applyAlignment="1">
      <alignment horizontal="left" vertical="center" indent="2"/>
    </xf>
    <xf numFmtId="0" fontId="34" fillId="3" borderId="0" xfId="5" applyFont="1" applyFill="1" applyAlignment="1">
      <alignment horizontal="right" vertical="center"/>
    </xf>
    <xf numFmtId="0" fontId="3" fillId="0" borderId="37" xfId="3" applyBorder="1" applyAlignment="1">
      <alignment horizontal="left" wrapText="1" indent="1"/>
    </xf>
    <xf numFmtId="0" fontId="3" fillId="3" borderId="0" xfId="3" applyFill="1"/>
    <xf numFmtId="0" fontId="3" fillId="0" borderId="38" xfId="3" applyBorder="1" applyAlignment="1">
      <alignment horizontal="left" indent="1"/>
    </xf>
    <xf numFmtId="0" fontId="3" fillId="0" borderId="38" xfId="3" applyBorder="1" applyAlignment="1">
      <alignment horizontal="left" vertical="center" wrapText="1" indent="1"/>
    </xf>
    <xf numFmtId="0" fontId="3" fillId="0" borderId="38" xfId="3" applyBorder="1" applyAlignment="1">
      <alignment horizontal="left" vertical="top" wrapText="1" indent="2"/>
    </xf>
    <xf numFmtId="0" fontId="4" fillId="0" borderId="38" xfId="3" applyFont="1" applyBorder="1" applyAlignment="1">
      <alignment horizontal="left" indent="1"/>
    </xf>
    <xf numFmtId="0" fontId="3" fillId="0" borderId="39" xfId="3" applyBorder="1" applyAlignment="1">
      <alignment horizontal="left" indent="1"/>
    </xf>
    <xf numFmtId="0" fontId="41" fillId="0" borderId="40" xfId="5" applyFont="1" applyBorder="1"/>
    <xf numFmtId="0" fontId="30" fillId="12" borderId="23" xfId="0" applyFont="1" applyFill="1" applyBorder="1" applyAlignment="1">
      <alignment horizontal="center" vertical="center"/>
    </xf>
    <xf numFmtId="49" fontId="10" fillId="5" borderId="0" xfId="5" applyNumberFormat="1" applyFont="1" applyFill="1" applyAlignment="1">
      <alignment horizontal="left" vertical="center" indent="7"/>
    </xf>
    <xf numFmtId="0" fontId="21" fillId="3" borderId="0" xfId="5" applyFont="1" applyFill="1" applyAlignment="1">
      <alignment vertical="center"/>
    </xf>
    <xf numFmtId="0" fontId="21" fillId="2" borderId="0" xfId="5" applyFont="1" applyFill="1" applyAlignment="1">
      <alignment horizontal="center" vertical="center"/>
    </xf>
    <xf numFmtId="0" fontId="21" fillId="3" borderId="0" xfId="5" applyFont="1" applyFill="1" applyAlignment="1">
      <alignment horizontal="center" vertical="center"/>
    </xf>
    <xf numFmtId="0" fontId="42" fillId="3" borderId="0" xfId="0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7"/>
    </xf>
    <xf numFmtId="49" fontId="42" fillId="2" borderId="0" xfId="5" applyNumberFormat="1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2"/>
    </xf>
    <xf numFmtId="0" fontId="10" fillId="3" borderId="0" xfId="5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43" fillId="3" borderId="0" xfId="0" applyFont="1" applyFill="1" applyAlignment="1">
      <alignment vertical="center"/>
    </xf>
    <xf numFmtId="0" fontId="18" fillId="0" borderId="4" xfId="5" applyBorder="1"/>
    <xf numFmtId="0" fontId="18" fillId="0" borderId="41" xfId="5" applyBorder="1"/>
    <xf numFmtId="0" fontId="18" fillId="0" borderId="42" xfId="5" applyBorder="1"/>
    <xf numFmtId="0" fontId="18" fillId="0" borderId="32" xfId="5" applyBorder="1"/>
    <xf numFmtId="0" fontId="18" fillId="0" borderId="0" xfId="5"/>
    <xf numFmtId="0" fontId="18" fillId="0" borderId="33" xfId="5" applyBorder="1"/>
    <xf numFmtId="0" fontId="40" fillId="0" borderId="0" xfId="5" applyFont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15" xfId="0" applyFont="1" applyBorder="1" applyAlignment="1" applyProtection="1">
      <alignment horizontal="center" vertical="center" shrinkToFit="1"/>
      <protection locked="0"/>
    </xf>
    <xf numFmtId="0" fontId="23" fillId="0" borderId="16" xfId="0" applyFont="1" applyBorder="1" applyAlignment="1" applyProtection="1">
      <alignment horizontal="center" vertical="center" shrinkToFit="1"/>
      <protection locked="0"/>
    </xf>
    <xf numFmtId="0" fontId="23" fillId="0" borderId="17" xfId="0" applyFont="1" applyBorder="1" applyAlignment="1" applyProtection="1">
      <alignment horizontal="left" vertical="center" shrinkToFit="1"/>
      <protection locked="0"/>
    </xf>
    <xf numFmtId="0" fontId="23" fillId="0" borderId="18" xfId="0" applyFont="1" applyBorder="1" applyAlignment="1" applyProtection="1">
      <alignment horizontal="center" vertical="center" shrinkToFit="1"/>
      <protection locked="0"/>
    </xf>
    <xf numFmtId="0" fontId="23" fillId="0" borderId="19" xfId="0" applyFont="1" applyBorder="1" applyAlignment="1" applyProtection="1">
      <alignment horizontal="left" vertical="center" shrinkToFit="1"/>
      <protection locked="0"/>
    </xf>
    <xf numFmtId="0" fontId="28" fillId="0" borderId="10" xfId="0" applyFont="1" applyBorder="1" applyAlignment="1" applyProtection="1">
      <alignment horizontal="center" vertical="center" shrinkToFit="1"/>
      <protection locked="0"/>
    </xf>
    <xf numFmtId="0" fontId="18" fillId="0" borderId="34" xfId="5" applyBorder="1"/>
    <xf numFmtId="0" fontId="18" fillId="0" borderId="31" xfId="5" applyBorder="1"/>
    <xf numFmtId="0" fontId="18" fillId="0" borderId="5" xfId="5" applyBorder="1"/>
    <xf numFmtId="49" fontId="21" fillId="2" borderId="0" xfId="5" applyNumberFormat="1" applyFont="1" applyFill="1" applyAlignment="1">
      <alignment horizontal="left" vertical="center" indent="4"/>
    </xf>
    <xf numFmtId="49" fontId="10" fillId="5" borderId="0" xfId="5" applyNumberFormat="1" applyFont="1" applyFill="1" applyAlignment="1">
      <alignment horizontal="left" vertical="center" indent="4"/>
    </xf>
    <xf numFmtId="0" fontId="23" fillId="0" borderId="43" xfId="0" applyFont="1" applyBorder="1" applyAlignment="1" applyProtection="1">
      <alignment horizontal="center" vertical="center" shrinkToFit="1"/>
      <protection locked="0"/>
    </xf>
    <xf numFmtId="0" fontId="23" fillId="0" borderId="44" xfId="0" applyFont="1" applyBorder="1" applyAlignment="1" applyProtection="1">
      <alignment horizontal="left" vertical="center" shrinkToFit="1"/>
      <protection locked="0"/>
    </xf>
    <xf numFmtId="0" fontId="0" fillId="14" borderId="6" xfId="0" applyFill="1" applyBorder="1" applyAlignment="1">
      <alignment horizontal="centerContinuous" vertical="center"/>
    </xf>
    <xf numFmtId="0" fontId="0" fillId="14" borderId="8" xfId="0" applyFill="1" applyBorder="1" applyAlignment="1">
      <alignment horizontal="centerContinuous" vertical="center"/>
    </xf>
    <xf numFmtId="0" fontId="22" fillId="0" borderId="15" xfId="0" applyFont="1" applyBorder="1" applyAlignment="1" applyProtection="1">
      <alignment horizontal="center" vertical="center" shrinkToFit="1"/>
      <protection hidden="1"/>
    </xf>
    <xf numFmtId="0" fontId="22" fillId="0" borderId="18" xfId="0" applyFont="1" applyBorder="1" applyAlignment="1" applyProtection="1">
      <alignment horizontal="center" vertical="center" shrinkToFit="1"/>
      <protection hidden="1"/>
    </xf>
    <xf numFmtId="3" fontId="30" fillId="0" borderId="16" xfId="0" applyNumberFormat="1" applyFont="1" applyBorder="1" applyAlignment="1" applyProtection="1">
      <alignment horizontal="center" vertical="center" shrinkToFit="1"/>
      <protection hidden="1"/>
    </xf>
    <xf numFmtId="3" fontId="30" fillId="0" borderId="17" xfId="0" applyNumberFormat="1" applyFont="1" applyBorder="1" applyAlignment="1" applyProtection="1">
      <alignment horizontal="center" vertical="center" shrinkToFit="1"/>
      <protection hidden="1"/>
    </xf>
    <xf numFmtId="3" fontId="30" fillId="0" borderId="10" xfId="0" applyNumberFormat="1" applyFont="1" applyBorder="1" applyAlignment="1" applyProtection="1">
      <alignment horizontal="center" vertical="center" shrinkToFit="1"/>
      <protection hidden="1"/>
    </xf>
    <xf numFmtId="3" fontId="30" fillId="0" borderId="19" xfId="0" applyNumberFormat="1" applyFont="1" applyBorder="1" applyAlignment="1" applyProtection="1">
      <alignment horizontal="center" vertical="center" shrinkToFit="1"/>
      <protection hidden="1"/>
    </xf>
    <xf numFmtId="0" fontId="22" fillId="0" borderId="17" xfId="0" applyFont="1" applyBorder="1" applyAlignment="1" applyProtection="1">
      <alignment horizontal="center" vertical="center" shrinkToFit="1"/>
      <protection hidden="1"/>
    </xf>
    <xf numFmtId="0" fontId="22" fillId="0" borderId="19" xfId="0" applyFont="1" applyBorder="1" applyAlignment="1" applyProtection="1">
      <alignment horizontal="center" vertical="center" shrinkToFit="1"/>
      <protection hidden="1"/>
    </xf>
    <xf numFmtId="49" fontId="0" fillId="3" borderId="0" xfId="0" applyNumberFormat="1" applyFill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3" borderId="0" xfId="0" applyFill="1" applyAlignment="1">
      <alignment horizontal="center" vertical="center" shrinkToFit="1"/>
    </xf>
    <xf numFmtId="0" fontId="23" fillId="3" borderId="0" xfId="0" applyFont="1" applyFill="1" applyAlignment="1">
      <alignment vertical="center"/>
    </xf>
    <xf numFmtId="0" fontId="26" fillId="9" borderId="30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/>
    </xf>
    <xf numFmtId="49" fontId="25" fillId="6" borderId="27" xfId="0" applyNumberFormat="1" applyFont="1" applyFill="1" applyBorder="1" applyAlignment="1">
      <alignment horizontal="center" vertical="center" wrapText="1"/>
    </xf>
    <xf numFmtId="0" fontId="25" fillId="6" borderId="28" xfId="0" applyFont="1" applyFill="1" applyBorder="1" applyAlignment="1">
      <alignment horizontal="center" vertical="center" wrapText="1"/>
    </xf>
    <xf numFmtId="0" fontId="25" fillId="6" borderId="29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vertical="center" wrapText="1"/>
    </xf>
    <xf numFmtId="0" fontId="26" fillId="11" borderId="1" xfId="5" applyFont="1" applyFill="1" applyBorder="1" applyAlignment="1">
      <alignment horizontal="centerContinuous" vertical="center"/>
    </xf>
    <xf numFmtId="0" fontId="26" fillId="11" borderId="3" xfId="5" applyFont="1" applyFill="1" applyBorder="1" applyAlignment="1">
      <alignment horizontal="centerContinuous" vertical="center"/>
    </xf>
    <xf numFmtId="0" fontId="23" fillId="0" borderId="16" xfId="0" applyFont="1" applyBorder="1" applyAlignment="1" applyProtection="1">
      <alignment horizontal="left" vertical="center" shrinkToFit="1"/>
      <protection locked="0"/>
    </xf>
    <xf numFmtId="0" fontId="23" fillId="0" borderId="10" xfId="0" applyFont="1" applyBorder="1" applyAlignment="1" applyProtection="1">
      <alignment horizontal="left" vertical="center" shrinkToFit="1"/>
      <protection locked="0"/>
    </xf>
    <xf numFmtId="0" fontId="28" fillId="0" borderId="10" xfId="0" applyFont="1" applyBorder="1" applyAlignment="1" applyProtection="1">
      <alignment horizontal="left" vertical="center" shrinkToFit="1"/>
      <protection locked="0"/>
    </xf>
    <xf numFmtId="0" fontId="23" fillId="0" borderId="43" xfId="0" applyFont="1" applyBorder="1" applyAlignment="1" applyProtection="1">
      <alignment horizontal="left" vertical="center" shrinkToFit="1"/>
      <protection locked="0"/>
    </xf>
    <xf numFmtId="0" fontId="29" fillId="3" borderId="11" xfId="0" applyFont="1" applyFill="1" applyBorder="1" applyAlignment="1" applyProtection="1">
      <alignment horizontal="left" vertical="center" shrinkToFit="1"/>
      <protection hidden="1"/>
    </xf>
    <xf numFmtId="0" fontId="29" fillId="3" borderId="10" xfId="0" applyFont="1" applyFill="1" applyBorder="1" applyAlignment="1" applyProtection="1">
      <alignment horizontal="left" vertical="center" shrinkToFit="1"/>
      <protection hidden="1"/>
    </xf>
    <xf numFmtId="0" fontId="29" fillId="3" borderId="16" xfId="0" applyFont="1" applyFill="1" applyBorder="1" applyAlignment="1" applyProtection="1">
      <alignment horizontal="left" vertical="center" shrinkToFit="1"/>
      <protection hidden="1"/>
    </xf>
    <xf numFmtId="0" fontId="22" fillId="0" borderId="16" xfId="0" applyFont="1" applyBorder="1" applyAlignment="1" applyProtection="1">
      <alignment horizontal="left" vertical="center" shrinkToFit="1"/>
      <protection hidden="1"/>
    </xf>
    <xf numFmtId="0" fontId="22" fillId="0" borderId="10" xfId="0" applyFont="1" applyBorder="1" applyAlignment="1" applyProtection="1">
      <alignment horizontal="left" vertical="center" shrinkToFit="1"/>
      <protection hidden="1"/>
    </xf>
    <xf numFmtId="4" fontId="22" fillId="0" borderId="16" xfId="0" applyNumberFormat="1" applyFont="1" applyBorder="1" applyAlignment="1" applyProtection="1">
      <alignment horizontal="right" shrinkToFit="1"/>
      <protection hidden="1"/>
    </xf>
    <xf numFmtId="4" fontId="22" fillId="0" borderId="17" xfId="0" applyNumberFormat="1" applyFont="1" applyBorder="1" applyAlignment="1" applyProtection="1">
      <alignment horizontal="right" shrinkToFit="1"/>
      <protection hidden="1"/>
    </xf>
    <xf numFmtId="4" fontId="22" fillId="0" borderId="10" xfId="0" applyNumberFormat="1" applyFont="1" applyBorder="1" applyAlignment="1" applyProtection="1">
      <alignment horizontal="right" shrinkToFit="1"/>
      <protection hidden="1"/>
    </xf>
    <xf numFmtId="4" fontId="22" fillId="0" borderId="19" xfId="0" applyNumberFormat="1" applyFont="1" applyBorder="1" applyAlignment="1" applyProtection="1">
      <alignment horizontal="right" shrinkToFit="1"/>
      <protection hidden="1"/>
    </xf>
    <xf numFmtId="3" fontId="31" fillId="0" borderId="21" xfId="0" applyNumberFormat="1" applyFont="1" applyBorder="1" applyAlignment="1" applyProtection="1">
      <alignment horizontal="right" shrinkToFit="1"/>
      <protection hidden="1"/>
    </xf>
    <xf numFmtId="3" fontId="31" fillId="0" borderId="22" xfId="0" applyNumberFormat="1" applyFont="1" applyBorder="1" applyAlignment="1" applyProtection="1">
      <alignment horizontal="right" shrinkToFit="1"/>
      <protection hidden="1"/>
    </xf>
    <xf numFmtId="0" fontId="22" fillId="0" borderId="15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31" fillId="0" borderId="20" xfId="0" applyFont="1" applyBorder="1" applyAlignment="1">
      <alignment horizontal="left"/>
    </xf>
    <xf numFmtId="0" fontId="35" fillId="3" borderId="0" xfId="4" applyFont="1" applyFill="1" applyAlignment="1">
      <alignment vertical="center"/>
    </xf>
    <xf numFmtId="0" fontId="36" fillId="3" borderId="0" xfId="4" applyFont="1" applyFill="1" applyAlignment="1">
      <alignment vertical="center"/>
    </xf>
    <xf numFmtId="0" fontId="37" fillId="3" borderId="0" xfId="4" applyFont="1" applyFill="1" applyAlignment="1">
      <alignment vertical="center"/>
    </xf>
    <xf numFmtId="165" fontId="23" fillId="0" borderId="10" xfId="0" applyNumberFormat="1" applyFont="1" applyBorder="1" applyAlignment="1" applyProtection="1">
      <alignment horizontal="center" vertical="center" shrinkToFit="1"/>
      <protection locked="0"/>
    </xf>
    <xf numFmtId="165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5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3" fontId="23" fillId="0" borderId="11" xfId="0" applyNumberFormat="1" applyFont="1" applyBorder="1" applyAlignment="1" applyProtection="1">
      <alignment horizontal="center" vertical="center" shrinkToFit="1"/>
      <protection locked="0"/>
    </xf>
    <xf numFmtId="3" fontId="23" fillId="0" borderId="36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0" applyNumberFormat="1" applyFont="1" applyBorder="1" applyAlignment="1" applyProtection="1">
      <alignment horizontal="center" vertical="center" shrinkToFit="1"/>
      <protection locked="0"/>
    </xf>
    <xf numFmtId="3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3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0" xfId="0" applyNumberFormat="1" applyFont="1" applyBorder="1" applyAlignment="1" applyProtection="1">
      <alignment horizontal="center" vertical="center" shrinkToFit="1"/>
      <protection locked="0"/>
    </xf>
    <xf numFmtId="164" fontId="23" fillId="0" borderId="19" xfId="0" applyNumberFormat="1" applyFont="1" applyBorder="1" applyAlignment="1" applyProtection="1">
      <alignment horizontal="center" vertical="center" shrinkToFit="1"/>
      <protection locked="0"/>
    </xf>
    <xf numFmtId="165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165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165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6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6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7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5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6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30" fillId="6" borderId="24" xfId="0" applyFont="1" applyFill="1" applyBorder="1" applyAlignment="1">
      <alignment horizontal="center" vertical="center"/>
    </xf>
    <xf numFmtId="0" fontId="30" fillId="6" borderId="25" xfId="0" applyFont="1" applyFill="1" applyBorder="1" applyAlignment="1">
      <alignment horizontal="center" vertical="center"/>
    </xf>
    <xf numFmtId="0" fontId="30" fillId="6" borderId="26" xfId="0" applyFont="1" applyFill="1" applyBorder="1" applyAlignment="1">
      <alignment horizontal="center" vertical="center"/>
    </xf>
    <xf numFmtId="49" fontId="12" fillId="13" borderId="1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3" xfId="0" applyNumberFormat="1" applyFont="1" applyFill="1" applyBorder="1" applyAlignment="1" applyProtection="1">
      <alignment horizontal="center" vertical="center" shrinkToFit="1"/>
      <protection locked="0"/>
    </xf>
    <xf numFmtId="0" fontId="23" fillId="0" borderId="45" xfId="0" applyFont="1" applyBorder="1" applyAlignment="1" applyProtection="1">
      <alignment horizontal="center" vertical="center" shrinkToFit="1"/>
      <protection locked="0"/>
    </xf>
    <xf numFmtId="0" fontId="45" fillId="15" borderId="46" xfId="0" applyFont="1" applyFill="1" applyBorder="1" applyAlignment="1" applyProtection="1">
      <alignment horizontal="center" vertical="center" shrinkToFit="1"/>
    </xf>
    <xf numFmtId="0" fontId="45" fillId="15" borderId="47" xfId="0" applyFont="1" applyFill="1" applyBorder="1" applyAlignment="1" applyProtection="1">
      <alignment horizontal="left" vertical="center" shrinkToFit="1"/>
    </xf>
    <xf numFmtId="0" fontId="45" fillId="15" borderId="47" xfId="0" applyFont="1" applyFill="1" applyBorder="1" applyAlignment="1" applyProtection="1">
      <alignment horizontal="center" vertical="center" shrinkToFit="1"/>
    </xf>
    <xf numFmtId="0" fontId="45" fillId="15" borderId="48" xfId="0" applyFont="1" applyFill="1" applyBorder="1" applyAlignment="1" applyProtection="1">
      <alignment horizontal="left" vertical="center" shrinkToFit="1"/>
    </xf>
    <xf numFmtId="0" fontId="45" fillId="15" borderId="47" xfId="2" applyFont="1" applyFill="1" applyBorder="1" applyAlignment="1" applyProtection="1">
      <alignment horizontal="left" vertical="center" shrinkToFit="1"/>
    </xf>
    <xf numFmtId="0" fontId="45" fillId="15" borderId="47" xfId="2" applyFont="1" applyFill="1" applyBorder="1" applyAlignment="1" applyProtection="1">
      <alignment horizontal="center" vertical="center" shrinkToFit="1"/>
    </xf>
    <xf numFmtId="0" fontId="45" fillId="15" borderId="48" xfId="2" applyFont="1" applyFill="1" applyBorder="1" applyAlignment="1" applyProtection="1">
      <alignment horizontal="left" vertical="center" shrinkToFit="1"/>
    </xf>
    <xf numFmtId="0" fontId="45" fillId="15" borderId="49" xfId="0" applyFont="1" applyFill="1" applyBorder="1" applyAlignment="1" applyProtection="1">
      <alignment horizontal="center" vertical="center" shrinkToFit="1"/>
    </xf>
    <xf numFmtId="0" fontId="45" fillId="15" borderId="50" xfId="0" applyFont="1" applyFill="1" applyBorder="1" applyAlignment="1" applyProtection="1">
      <alignment horizontal="left" vertical="center" shrinkToFit="1"/>
    </xf>
    <xf numFmtId="0" fontId="45" fillId="15" borderId="50" xfId="0" applyFont="1" applyFill="1" applyBorder="1" applyAlignment="1" applyProtection="1">
      <alignment horizontal="center" vertical="center" shrinkToFit="1"/>
    </xf>
    <xf numFmtId="0" fontId="45" fillId="15" borderId="51" xfId="0" applyFont="1" applyFill="1" applyBorder="1" applyAlignment="1" applyProtection="1">
      <alignment horizontal="left" vertical="center" shrinkToFit="1"/>
    </xf>
    <xf numFmtId="0" fontId="29" fillId="3" borderId="45" xfId="0" applyFont="1" applyFill="1" applyBorder="1" applyAlignment="1" applyProtection="1">
      <alignment horizontal="center" vertical="center" shrinkToFit="1"/>
      <protection hidden="1"/>
    </xf>
    <xf numFmtId="0" fontId="29" fillId="3" borderId="43" xfId="0" applyFont="1" applyFill="1" applyBorder="1" applyAlignment="1" applyProtection="1">
      <alignment horizontal="left" vertical="center" shrinkToFit="1"/>
      <protection hidden="1"/>
    </xf>
    <xf numFmtId="0" fontId="29" fillId="3" borderId="43" xfId="0" applyFont="1" applyFill="1" applyBorder="1" applyAlignment="1" applyProtection="1">
      <alignment horizontal="center" vertical="center" shrinkToFit="1"/>
      <protection hidden="1"/>
    </xf>
    <xf numFmtId="0" fontId="23" fillId="0" borderId="43" xfId="1" applyNumberFormat="1" applyFont="1" applyFill="1" applyBorder="1" applyAlignment="1" applyProtection="1">
      <alignment horizontal="center" vertical="center" shrinkToFit="1"/>
      <protection locked="0"/>
    </xf>
    <xf numFmtId="0" fontId="23" fillId="0" borderId="44" xfId="1" applyNumberFormat="1" applyFont="1" applyFill="1" applyBorder="1" applyAlignment="1" applyProtection="1">
      <alignment horizontal="center" vertical="center" shrinkToFit="1"/>
      <protection locked="0"/>
    </xf>
    <xf numFmtId="3" fontId="45" fillId="15" borderId="47" xfId="1" applyNumberFormat="1" applyFont="1" applyFill="1" applyBorder="1" applyAlignment="1" applyProtection="1">
      <alignment horizontal="center" vertical="center" shrinkToFit="1"/>
    </xf>
    <xf numFmtId="3" fontId="45" fillId="15" borderId="48" xfId="1" applyNumberFormat="1" applyFont="1" applyFill="1" applyBorder="1" applyAlignment="1" applyProtection="1">
      <alignment horizontal="center" vertical="center" shrinkToFit="1"/>
    </xf>
    <xf numFmtId="0" fontId="45" fillId="15" borderId="47" xfId="1" applyNumberFormat="1" applyFont="1" applyFill="1" applyBorder="1" applyAlignment="1" applyProtection="1">
      <alignment horizontal="center" vertical="center" shrinkToFit="1"/>
    </xf>
    <xf numFmtId="0" fontId="45" fillId="15" borderId="48" xfId="1" applyNumberFormat="1" applyFont="1" applyFill="1" applyBorder="1" applyAlignment="1" applyProtection="1">
      <alignment horizontal="center" vertical="center" shrinkToFit="1"/>
    </xf>
    <xf numFmtId="0" fontId="45" fillId="15" borderId="47" xfId="0" applyNumberFormat="1" applyFont="1" applyFill="1" applyBorder="1" applyAlignment="1" applyProtection="1">
      <alignment horizontal="center" shrinkToFit="1"/>
    </xf>
    <xf numFmtId="0" fontId="45" fillId="15" borderId="47" xfId="0" applyNumberFormat="1" applyFont="1" applyFill="1" applyBorder="1" applyAlignment="1" applyProtection="1">
      <alignment horizontal="center" vertical="center" shrinkToFit="1"/>
    </xf>
    <xf numFmtId="0" fontId="45" fillId="15" borderId="48" xfId="0" applyNumberFormat="1" applyFont="1" applyFill="1" applyBorder="1" applyAlignment="1" applyProtection="1">
      <alignment horizontal="center" vertical="center" shrinkToFit="1"/>
    </xf>
    <xf numFmtId="0" fontId="45" fillId="15" borderId="50" xfId="0" applyNumberFormat="1" applyFont="1" applyFill="1" applyBorder="1" applyAlignment="1" applyProtection="1">
      <alignment horizontal="center" vertical="center" shrinkToFit="1"/>
    </xf>
    <xf numFmtId="0" fontId="45" fillId="15" borderId="51" xfId="0" applyNumberFormat="1" applyFont="1" applyFill="1" applyBorder="1" applyAlignment="1" applyProtection="1">
      <alignment horizontal="center" vertical="center" shrinkToFit="1"/>
    </xf>
    <xf numFmtId="4" fontId="45" fillId="15" borderId="47" xfId="1" applyNumberFormat="1" applyFont="1" applyFill="1" applyBorder="1" applyAlignment="1" applyProtection="1">
      <alignment horizontal="center" vertical="center" shrinkToFit="1"/>
    </xf>
    <xf numFmtId="4" fontId="45" fillId="15" borderId="48" xfId="1" applyNumberFormat="1" applyFont="1" applyFill="1" applyBorder="1" applyAlignment="1" applyProtection="1">
      <alignment horizontal="center" vertical="center" shrinkToFit="1"/>
    </xf>
    <xf numFmtId="4" fontId="45" fillId="15" borderId="47" xfId="0" applyNumberFormat="1" applyFont="1" applyFill="1" applyBorder="1" applyAlignment="1" applyProtection="1">
      <alignment horizontal="center" shrinkToFit="1"/>
    </xf>
    <xf numFmtId="4" fontId="45" fillId="15" borderId="47" xfId="0" applyNumberFormat="1" applyFont="1" applyFill="1" applyBorder="1" applyAlignment="1" applyProtection="1">
      <alignment horizontal="center" vertical="center" shrinkToFit="1"/>
    </xf>
    <xf numFmtId="4" fontId="45" fillId="15" borderId="48" xfId="0" applyNumberFormat="1" applyFont="1" applyFill="1" applyBorder="1" applyAlignment="1" applyProtection="1">
      <alignment horizontal="center" vertical="center" shrinkToFit="1"/>
    </xf>
    <xf numFmtId="4" fontId="45" fillId="15" borderId="50" xfId="0" applyNumberFormat="1" applyFont="1" applyFill="1" applyBorder="1" applyAlignment="1" applyProtection="1">
      <alignment horizontal="center" vertical="center" shrinkToFit="1"/>
    </xf>
    <xf numFmtId="4" fontId="45" fillId="15" borderId="51" xfId="0" applyNumberFormat="1" applyFont="1" applyFill="1" applyBorder="1" applyAlignment="1" applyProtection="1">
      <alignment horizontal="center" vertical="center" shrinkToFit="1"/>
    </xf>
    <xf numFmtId="0" fontId="45" fillId="15" borderId="53" xfId="0" applyFont="1" applyFill="1" applyBorder="1" applyAlignment="1" applyProtection="1">
      <alignment horizontal="center" vertical="center" shrinkToFit="1"/>
    </xf>
    <xf numFmtId="0" fontId="45" fillId="15" borderId="53" xfId="2" applyFont="1" applyFill="1" applyBorder="1" applyAlignment="1" applyProtection="1">
      <alignment horizontal="center" vertical="center" shrinkToFit="1"/>
    </xf>
    <xf numFmtId="0" fontId="45" fillId="15" borderId="54" xfId="0" applyFont="1" applyFill="1" applyBorder="1" applyAlignment="1" applyProtection="1">
      <alignment horizontal="center" vertical="center" shrinkToFit="1"/>
    </xf>
    <xf numFmtId="4" fontId="45" fillId="15" borderId="55" xfId="1" applyNumberFormat="1" applyFont="1" applyFill="1" applyBorder="1" applyAlignment="1" applyProtection="1">
      <alignment horizontal="center" vertical="center" shrinkToFit="1"/>
    </xf>
    <xf numFmtId="4" fontId="45" fillId="15" borderId="55" xfId="0" applyNumberFormat="1" applyFont="1" applyFill="1" applyBorder="1" applyAlignment="1" applyProtection="1">
      <alignment horizontal="center" vertical="center" shrinkToFit="1"/>
    </xf>
    <xf numFmtId="4" fontId="45" fillId="15" borderId="56" xfId="0" applyNumberFormat="1" applyFont="1" applyFill="1" applyBorder="1" applyAlignment="1" applyProtection="1">
      <alignment horizontal="center" vertical="center" shrinkToFit="1"/>
    </xf>
    <xf numFmtId="4" fontId="45" fillId="3" borderId="52" xfId="1" applyNumberFormat="1" applyFont="1" applyFill="1" applyBorder="1" applyAlignment="1" applyProtection="1">
      <alignment horizontal="center" vertical="center" shrinkToFit="1"/>
    </xf>
    <xf numFmtId="4" fontId="45" fillId="3" borderId="52" xfId="0" applyNumberFormat="1" applyFont="1" applyFill="1" applyBorder="1" applyAlignment="1" applyProtection="1">
      <alignment horizontal="center" shrinkToFit="1"/>
    </xf>
    <xf numFmtId="4" fontId="45" fillId="3" borderId="52" xfId="0" applyNumberFormat="1" applyFont="1" applyFill="1" applyBorder="1" applyAlignment="1" applyProtection="1">
      <alignment horizontal="center" vertical="center" shrinkToFit="1"/>
    </xf>
    <xf numFmtId="3" fontId="45" fillId="15" borderId="53" xfId="1" applyNumberFormat="1" applyFont="1" applyFill="1" applyBorder="1" applyAlignment="1" applyProtection="1">
      <alignment horizontal="center" vertical="center" shrinkToFit="1"/>
    </xf>
    <xf numFmtId="3" fontId="45" fillId="15" borderId="47" xfId="0" applyNumberFormat="1" applyFont="1" applyFill="1" applyBorder="1" applyAlignment="1" applyProtection="1">
      <alignment horizontal="center" vertical="center" shrinkToFit="1"/>
    </xf>
    <xf numFmtId="3" fontId="45" fillId="15" borderId="53" xfId="0" applyNumberFormat="1" applyFont="1" applyFill="1" applyBorder="1" applyAlignment="1" applyProtection="1">
      <alignment horizontal="center" vertical="center" shrinkToFit="1"/>
    </xf>
    <xf numFmtId="3" fontId="45" fillId="15" borderId="50" xfId="0" applyNumberFormat="1" applyFont="1" applyFill="1" applyBorder="1" applyAlignment="1" applyProtection="1">
      <alignment horizontal="center" vertical="center" shrinkToFit="1"/>
    </xf>
    <xf numFmtId="3" fontId="45" fillId="15" borderId="54" xfId="0" applyNumberFormat="1" applyFont="1" applyFill="1" applyBorder="1" applyAlignment="1" applyProtection="1">
      <alignment horizontal="center" vertical="center" shrinkToFit="1"/>
    </xf>
    <xf numFmtId="3" fontId="45" fillId="15" borderId="48" xfId="0" applyNumberFormat="1" applyFont="1" applyFill="1" applyBorder="1" applyAlignment="1" applyProtection="1">
      <alignment horizontal="center" vertical="center" shrinkToFit="1"/>
    </xf>
    <xf numFmtId="3" fontId="45" fillId="15" borderId="51" xfId="0" applyNumberFormat="1" applyFont="1" applyFill="1" applyBorder="1" applyAlignment="1" applyProtection="1">
      <alignment horizontal="center" vertical="center" shrinkToFit="1"/>
    </xf>
    <xf numFmtId="0" fontId="0" fillId="3" borderId="57" xfId="0" applyFill="1" applyBorder="1" applyAlignment="1">
      <alignment horizontal="center" vertical="center"/>
    </xf>
    <xf numFmtId="0" fontId="0" fillId="3" borderId="57" xfId="0" applyFill="1" applyBorder="1" applyAlignment="1">
      <alignment horizontal="left" vertical="center" shrinkToFit="1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 shrinkToFit="1"/>
    </xf>
  </cellXfs>
  <cellStyles count="7">
    <cellStyle name="Normal" xfId="0" builtinId="0"/>
    <cellStyle name="Normal 2" xfId="5" xr:uid="{93618B86-AE2D-4F9E-BF9D-4F23D648A895}"/>
    <cellStyle name="Normal 2 2" xfId="4" xr:uid="{51B22ADC-E623-46D0-A280-DCCB7FF7730B}"/>
    <cellStyle name="Normal 2 3" xfId="6" xr:uid="{14833878-15EA-4851-BB80-98454C97BBF0}"/>
    <cellStyle name="Normal 3" xfId="2" xr:uid="{6584BB78-A3AE-4CF2-B0B2-705AB135E976}"/>
    <cellStyle name="Normal 3 2" xfId="3" xr:uid="{46CF81E9-4372-4779-B227-EDB72B4DB194}"/>
    <cellStyle name="Percent" xfId="1" builtinId="5"/>
  </cellStyles>
  <dxfs count="6">
    <dxf>
      <font>
        <b/>
        <i val="0"/>
        <color rgb="FFFF0000"/>
      </font>
    </dxf>
    <dxf>
      <font>
        <b/>
        <i val="0"/>
        <color rgb="FF00B050"/>
      </font>
    </dxf>
    <dxf>
      <border>
        <bottom style="thin">
          <color theme="1" tint="0.34998626667073579"/>
        </bottom>
        <vertical/>
        <horizontal/>
      </border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1" defaultTableStyle="TableStyleMedium9" defaultPivotStyle="PivotStyleLight16">
    <tableStyle name="Invisible" pivot="0" table="0" count="0" xr9:uid="{FCA8662B-82FB-430E-93C8-F57A716122B4}"/>
  </tableStyles>
  <colors>
    <mruColors>
      <color rgb="FFA6A6A6"/>
      <color rgb="FFCCCCCC"/>
      <color rgb="FFFF9999"/>
      <color rgb="FFFF7C80"/>
      <color rgb="FFF4C7C3"/>
      <color rgb="FFFFC000"/>
      <color rgb="FF5B8E7D"/>
      <color rgb="FF78C1A1"/>
      <color rgb="FF16DB65"/>
      <color rgb="FF85B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Overall Analysis Per Month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4924506630262432E-2"/>
          <c:y val="0.13799701507899748"/>
          <c:w val="0.86875628644684066"/>
          <c:h val="0.681266704407047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KPI_Analysis!$C$9</c:f>
              <c:strCache>
                <c:ptCount val="1"/>
                <c:pt idx="0">
                  <c:v>Previous Year</c:v>
                </c:pt>
              </c:strCache>
            </c:strRef>
          </c:tx>
          <c:spPr>
            <a:solidFill>
              <a:srgbClr val="1F497D">
                <a:lumMod val="20000"/>
                <a:lumOff val="80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KPI_Analysis!$D$9:$O$9</c:f>
              <c:numCache>
                <c:formatCode>#,##0.00</c:formatCode>
                <c:ptCount val="12"/>
                <c:pt idx="0">
                  <c:v>14.000000000000002</c:v>
                </c:pt>
                <c:pt idx="1">
                  <c:v>14.249999999999998</c:v>
                </c:pt>
                <c:pt idx="2">
                  <c:v>14.249999999999998</c:v>
                </c:pt>
                <c:pt idx="3">
                  <c:v>13.125</c:v>
                </c:pt>
                <c:pt idx="4">
                  <c:v>14.000000000000002</c:v>
                </c:pt>
                <c:pt idx="5">
                  <c:v>13.5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9-4B54-B7D2-DD4FE06E0670}"/>
            </c:ext>
          </c:extLst>
        </c:ser>
        <c:ser>
          <c:idx val="2"/>
          <c:order val="1"/>
          <c:tx>
            <c:strRef>
              <c:f>KPI_Analysis!$C$10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rgbClr val="4F81BD">
                <a:lumMod val="75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KPI_Analysis!$D$10:$O$10</c:f>
              <c:numCache>
                <c:formatCode>#,##0.00</c:formatCode>
                <c:ptCount val="12"/>
                <c:pt idx="0">
                  <c:v>12.5</c:v>
                </c:pt>
                <c:pt idx="1">
                  <c:v>12.5</c:v>
                </c:pt>
                <c:pt idx="2">
                  <c:v>12.5</c:v>
                </c:pt>
                <c:pt idx="3">
                  <c:v>12.5</c:v>
                </c:pt>
                <c:pt idx="4">
                  <c:v>12.5</c:v>
                </c:pt>
                <c:pt idx="5">
                  <c:v>12.5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D9-4B54-B7D2-DD4FE06E0670}"/>
            </c:ext>
          </c:extLst>
        </c:ser>
        <c:ser>
          <c:idx val="3"/>
          <c:order val="2"/>
          <c:tx>
            <c:strRef>
              <c:f>KPI_Analysis!$C$11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FFC000"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KPI_Analysis!$D$11:$O$11</c:f>
              <c:numCache>
                <c:formatCode>#,##0.00</c:formatCode>
                <c:ptCount val="12"/>
                <c:pt idx="0">
                  <c:v>14.249684459592006</c:v>
                </c:pt>
                <c:pt idx="1">
                  <c:v>13.083669348750004</c:v>
                </c:pt>
                <c:pt idx="2">
                  <c:v>15.31584444708864</c:v>
                </c:pt>
                <c:pt idx="3">
                  <c:v>13.087771231791113</c:v>
                </c:pt>
                <c:pt idx="4">
                  <c:v>13.780951089492795</c:v>
                </c:pt>
                <c:pt idx="5">
                  <c:v>13.871040527734795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9792896"/>
        <c:axId val="51191808"/>
      </c:barChart>
      <c:lineChart>
        <c:grouping val="standard"/>
        <c:varyColors val="0"/>
        <c:ser>
          <c:idx val="4"/>
          <c:order val="3"/>
          <c:tx>
            <c:strRef>
              <c:f>KPI_Analysis!$C$13</c:f>
              <c:strCache>
                <c:ptCount val="1"/>
                <c:pt idx="0">
                  <c:v>PY Cum</c:v>
                </c:pt>
              </c:strCache>
            </c:strRef>
          </c:tx>
          <c:spPr>
            <a:ln w="15875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circle"/>
            <c:size val="4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</c:spPr>
          </c:marker>
          <c:val>
            <c:numRef>
              <c:f>KPI_Analysis!$D$13:$O$13</c:f>
              <c:numCache>
                <c:formatCode>#,##0.00</c:formatCode>
                <c:ptCount val="12"/>
                <c:pt idx="0">
                  <c:v>14.000000000000002</c:v>
                </c:pt>
                <c:pt idx="1">
                  <c:v>14.125</c:v>
                </c:pt>
                <c:pt idx="2">
                  <c:v>14.166666666666666</c:v>
                </c:pt>
                <c:pt idx="3">
                  <c:v>13.90625</c:v>
                </c:pt>
                <c:pt idx="4">
                  <c:v>13.925000000000001</c:v>
                </c:pt>
                <c:pt idx="5">
                  <c:v>13.854166666666666</c:v>
                </c:pt>
                <c:pt idx="6">
                  <c:v>13.854166666666666</c:v>
                </c:pt>
                <c:pt idx="7">
                  <c:v>13.854166666666666</c:v>
                </c:pt>
                <c:pt idx="8">
                  <c:v>13.854166666666666</c:v>
                </c:pt>
                <c:pt idx="9">
                  <c:v>13.854166666666666</c:v>
                </c:pt>
                <c:pt idx="10">
                  <c:v>13.854166666666666</c:v>
                </c:pt>
                <c:pt idx="11">
                  <c:v>13.854166666666666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D9-4B54-B7D2-DD4FE06E0670}"/>
            </c:ext>
          </c:extLst>
        </c:ser>
        <c:ser>
          <c:idx val="6"/>
          <c:order val="4"/>
          <c:tx>
            <c:strRef>
              <c:f>KPI_Analysis!$C$14</c:f>
              <c:strCache>
                <c:ptCount val="1"/>
                <c:pt idx="0">
                  <c:v>Target Cum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rgbClr val="FF0000"/>
              </a:solidFill>
              <a:ln>
                <a:noFill/>
              </a:ln>
            </c:spPr>
          </c:marker>
          <c:val>
            <c:numRef>
              <c:f>KPI_Analysis!$D$14:$O$14</c:f>
              <c:numCache>
                <c:formatCode>#,##0.00</c:formatCode>
                <c:ptCount val="12"/>
                <c:pt idx="0">
                  <c:v>12.5</c:v>
                </c:pt>
                <c:pt idx="1">
                  <c:v>12.5</c:v>
                </c:pt>
                <c:pt idx="2">
                  <c:v>12.5</c:v>
                </c:pt>
                <c:pt idx="3">
                  <c:v>12.5</c:v>
                </c:pt>
                <c:pt idx="4">
                  <c:v>12.5</c:v>
                </c:pt>
                <c:pt idx="5">
                  <c:v>12.5</c:v>
                </c:pt>
                <c:pt idx="6">
                  <c:v>12.5</c:v>
                </c:pt>
                <c:pt idx="7">
                  <c:v>12.5</c:v>
                </c:pt>
                <c:pt idx="8">
                  <c:v>12.5</c:v>
                </c:pt>
                <c:pt idx="9">
                  <c:v>12.5</c:v>
                </c:pt>
                <c:pt idx="10">
                  <c:v>12.5</c:v>
                </c:pt>
                <c:pt idx="11">
                  <c:v>12.5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D9-4B54-B7D2-DD4FE06E0670}"/>
            </c:ext>
          </c:extLst>
        </c:ser>
        <c:ser>
          <c:idx val="7"/>
          <c:order val="5"/>
          <c:tx>
            <c:strRef>
              <c:f>KPI_Analysis!$C$15</c:f>
              <c:strCache>
                <c:ptCount val="1"/>
                <c:pt idx="0">
                  <c:v>Actual Cum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4"/>
            <c:spPr>
              <a:solidFill>
                <a:schemeClr val="tx1"/>
              </a:solidFill>
              <a:ln>
                <a:noFill/>
              </a:ln>
            </c:spPr>
          </c:marker>
          <c:val>
            <c:numRef>
              <c:f>KPI_Analysis!$D$15:$O$15</c:f>
              <c:numCache>
                <c:formatCode>#,##0.00</c:formatCode>
                <c:ptCount val="12"/>
                <c:pt idx="0">
                  <c:v>14.249684459592006</c:v>
                </c:pt>
                <c:pt idx="1">
                  <c:v>13.666676904171005</c:v>
                </c:pt>
                <c:pt idx="2">
                  <c:v>14.216399418476882</c:v>
                </c:pt>
                <c:pt idx="3">
                  <c:v>13.934242371805439</c:v>
                </c:pt>
                <c:pt idx="4">
                  <c:v>13.903584115342909</c:v>
                </c:pt>
                <c:pt idx="5">
                  <c:v>13.898160184074889</c:v>
                </c:pt>
                <c:pt idx="6">
                  <c:v>13.898160184074889</c:v>
                </c:pt>
                <c:pt idx="7">
                  <c:v>13.898160184074889</c:v>
                </c:pt>
                <c:pt idx="8">
                  <c:v>13.898160184074889</c:v>
                </c:pt>
                <c:pt idx="9">
                  <c:v>13.898160184074889</c:v>
                </c:pt>
                <c:pt idx="10">
                  <c:v>13.898160184074889</c:v>
                </c:pt>
                <c:pt idx="11">
                  <c:v>13.898160184074889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94880"/>
        <c:axId val="51193344"/>
      </c:lineChart>
      <c:catAx>
        <c:axId val="4979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tr-TR"/>
          </a:p>
        </c:txPr>
        <c:crossAx val="51191808"/>
        <c:crosses val="autoZero"/>
        <c:auto val="1"/>
        <c:lblAlgn val="ctr"/>
        <c:lblOffset val="100"/>
        <c:noMultiLvlLbl val="0"/>
      </c:catAx>
      <c:valAx>
        <c:axId val="51191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0"/>
        <c:majorTickMark val="none"/>
        <c:minorTickMark val="none"/>
        <c:tickLblPos val="nextTo"/>
        <c:spPr>
          <a:ln>
            <a:noFill/>
          </a:ln>
        </c:spPr>
        <c:crossAx val="49792896"/>
        <c:crosses val="autoZero"/>
        <c:crossBetween val="between"/>
      </c:valAx>
      <c:valAx>
        <c:axId val="51193344"/>
        <c:scaling>
          <c:orientation val="minMax"/>
        </c:scaling>
        <c:delete val="0"/>
        <c:axPos val="r"/>
        <c:numFmt formatCode="#,##0.00" sourceLinked="1"/>
        <c:majorTickMark val="none"/>
        <c:minorTickMark val="none"/>
        <c:tickLblPos val="nextTo"/>
        <c:spPr>
          <a:ln>
            <a:noFill/>
          </a:ln>
        </c:spPr>
        <c:crossAx val="51194880"/>
        <c:crosses val="max"/>
        <c:crossBetween val="between"/>
      </c:valAx>
      <c:catAx>
        <c:axId val="51194880"/>
        <c:scaling>
          <c:orientation val="minMax"/>
        </c:scaling>
        <c:delete val="1"/>
        <c:axPos val="b"/>
        <c:majorTickMark val="out"/>
        <c:minorTickMark val="none"/>
        <c:tickLblPos val="none"/>
        <c:crossAx val="5119334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.14497257905865177"/>
          <c:y val="0.92469993398064509"/>
          <c:w val="0.69860736317706551"/>
          <c:h val="6.635138399111154E-2"/>
        </c:manualLayout>
      </c:layout>
      <c:overlay val="0"/>
      <c:txPr>
        <a:bodyPr/>
        <a:lstStyle/>
        <a:p>
          <a:pPr>
            <a:defRPr sz="900"/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>
      <a:solidFill>
        <a:schemeClr val="bg1">
          <a:lumMod val="85000"/>
        </a:schemeClr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200"/>
              <a:t>Actual/Target Performance</a:t>
            </a:r>
          </a:p>
          <a:p>
            <a:pPr>
              <a:defRPr sz="1200"/>
            </a:pPr>
            <a:r>
              <a:rPr lang="tr-TR" sz="1200"/>
              <a:t>- Cumulative - 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B8E7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CC-4006-8157-092497484D3A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CC-4006-8157-092497484D3A}"/>
              </c:ext>
            </c:extLst>
          </c:dPt>
          <c:val>
            <c:numRef>
              <c:f>Calc!$L$23:$L$24</c:f>
              <c:numCache>
                <c:formatCode>0.0%</c:formatCode>
                <c:ptCount val="2"/>
                <c:pt idx="0">
                  <c:v>0.8993996208449978</c:v>
                </c:pt>
                <c:pt idx="1">
                  <c:v>0.1006003791550022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CC-4006-8157-092497484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Monthly_Analysis!C5"/><Relationship Id="rId13" Type="http://schemas.openxmlformats.org/officeDocument/2006/relationships/image" Target="../media/image4.png"/><Relationship Id="rId3" Type="http://schemas.openxmlformats.org/officeDocument/2006/relationships/hyperlink" Target="#CY_Actual!A6"/><Relationship Id="rId7" Type="http://schemas.openxmlformats.org/officeDocument/2006/relationships/image" Target="../media/image1.png"/><Relationship Id="rId12" Type="http://schemas.microsoft.com/office/2007/relationships/hdphoto" Target="../media/hdphoto1.wdp"/><Relationship Id="rId17" Type="http://schemas.openxmlformats.org/officeDocument/2006/relationships/image" Target="../media/image6.png"/><Relationship Id="rId1" Type="http://schemas.openxmlformats.org/officeDocument/2006/relationships/hyperlink" Target="#Metrics!A6"/><Relationship Id="rId6" Type="http://schemas.openxmlformats.org/officeDocument/2006/relationships/hyperlink" Target="#KPI_Analysis!B5"/><Relationship Id="rId11" Type="http://schemas.openxmlformats.org/officeDocument/2006/relationships/image" Target="../media/image3.png"/><Relationship Id="rId5" Type="http://schemas.openxmlformats.org/officeDocument/2006/relationships/hyperlink" Target="#PY_Actual!A6"/><Relationship Id="rId15" Type="http://schemas.openxmlformats.org/officeDocument/2006/relationships/image" Target="../media/image5.png"/><Relationship Id="rId4" Type="http://schemas.openxmlformats.org/officeDocument/2006/relationships/hyperlink" Target="#CY_Target!A6"/><Relationship Id="rId9" Type="http://schemas.openxmlformats.org/officeDocument/2006/relationships/image" Target="../media/image2.png"/><Relationship Id="rId18" Type="http://schemas.openxmlformats.org/officeDocument/2006/relationships/image" Target="../media/image9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8" Type="http://schemas.openxmlformats.org/officeDocument/2006/relationships/image" Target="../media/image10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Y_Actual_Cumulative!A6"/><Relationship Id="rId7" Type="http://schemas.openxmlformats.org/officeDocument/2006/relationships/image" Target="../media/image5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CY_Target_Cumulative!A6"/><Relationship Id="rId5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PY_Actual_Cumulative!A6"/><Relationship Id="rId5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4.png"/><Relationship Id="rId5" Type="http://schemas.openxmlformats.org/officeDocument/2006/relationships/image" Target="../media/image7.png"/><Relationship Id="rId10" Type="http://schemas.openxmlformats.org/officeDocument/2006/relationships/image" Target="../media/image6.png"/><Relationship Id="rId4" Type="http://schemas.openxmlformats.org/officeDocument/2006/relationships/hyperlink" Target="#Menu!A5"/><Relationship Id="rId11" Type="http://schemas.openxmlformats.org/officeDocument/2006/relationships/image" Target="../media/image18.png"/><Relationship Id="rId12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1549762</xdr:colOff>
      <xdr:row>8</xdr:row>
      <xdr:rowOff>196485</xdr:rowOff>
    </xdr:from>
    <xdr:to>
      <xdr:col>3</xdr:col>
      <xdr:colOff>1355137</xdr:colOff>
      <xdr:row>11</xdr:row>
      <xdr:rowOff>110760</xdr:rowOff>
    </xdr:to>
    <xdr:sp macro="" textlink="">
      <xdr:nvSpPr>
        <xdr:cNvPr id="6" name="Rectangle: Rounded Corners 5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D50B09D-6952-40D8-AECA-9CCDF50B86E2}"/>
            </a:ext>
          </a:extLst>
        </xdr:cNvPr>
        <xdr:cNvSpPr/>
      </xdr:nvSpPr>
      <xdr:spPr>
        <a:xfrm>
          <a:off x="2045062" y="1577610"/>
          <a:ext cx="2520000" cy="4953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METRIC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SETTINGS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14</xdr:row>
      <xdr:rowOff>10110</xdr:rowOff>
    </xdr:from>
    <xdr:to>
      <xdr:col>2</xdr:col>
      <xdr:colOff>1800000</xdr:colOff>
      <xdr:row>16</xdr:row>
      <xdr:rowOff>124410</xdr:rowOff>
    </xdr:to>
    <xdr:sp macro="" textlink="">
      <xdr:nvSpPr>
        <xdr:cNvPr id="21" name="Rectangle: Rounded Corners 20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4B935BA9-2661-415D-B1EA-F8C45531D441}"/>
            </a:ext>
          </a:extLst>
        </xdr:cNvPr>
        <xdr:cNvSpPr/>
      </xdr:nvSpPr>
      <xdr:spPr>
        <a:xfrm>
          <a:off x="495300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2</xdr:col>
      <xdr:colOff>1909762</xdr:colOff>
      <xdr:row>14</xdr:row>
      <xdr:rowOff>10110</xdr:rowOff>
    </xdr:from>
    <xdr:to>
      <xdr:col>3</xdr:col>
      <xdr:colOff>995137</xdr:colOff>
      <xdr:row>16</xdr:row>
      <xdr:rowOff>124410</xdr:rowOff>
    </xdr:to>
    <xdr:sp macro="" textlink="">
      <xdr:nvSpPr>
        <xdr:cNvPr id="23" name="Rectangle: Rounded Corners 22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8DE2C12-2478-4E9A-8D0A-7134D6DCEDEB}"/>
            </a:ext>
          </a:extLst>
        </xdr:cNvPr>
        <xdr:cNvSpPr/>
      </xdr:nvSpPr>
      <xdr:spPr>
        <a:xfrm>
          <a:off x="2405062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TARGETS</a:t>
          </a:r>
        </a:p>
      </xdr:txBody>
    </xdr:sp>
    <xdr:clientData/>
  </xdr:twoCellAnchor>
  <xdr:twoCellAnchor editAs="oneCell">
    <xdr:from>
      <xdr:col>3</xdr:col>
      <xdr:colOff>1104900</xdr:colOff>
      <xdr:row>14</xdr:row>
      <xdr:rowOff>10110</xdr:rowOff>
    </xdr:from>
    <xdr:to>
      <xdr:col>4</xdr:col>
      <xdr:colOff>190275</xdr:colOff>
      <xdr:row>16</xdr:row>
      <xdr:rowOff>124410</xdr:rowOff>
    </xdr:to>
    <xdr:sp macro="" textlink="">
      <xdr:nvSpPr>
        <xdr:cNvPr id="24" name="Rectangle: Rounded Corners 23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CD5EEAD1-FD1A-42A1-B82D-8C1C2371EECD}"/>
            </a:ext>
          </a:extLst>
        </xdr:cNvPr>
        <xdr:cNvSpPr/>
      </xdr:nvSpPr>
      <xdr:spPr>
        <a:xfrm>
          <a:off x="4314825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PREVIOUS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5</xdr:col>
      <xdr:colOff>392700</xdr:colOff>
      <xdr:row>13</xdr:row>
      <xdr:rowOff>52260</xdr:rowOff>
    </xdr:from>
    <xdr:to>
      <xdr:col>5</xdr:col>
      <xdr:colOff>2192700</xdr:colOff>
      <xdr:row>17</xdr:row>
      <xdr:rowOff>10260</xdr:rowOff>
    </xdr:to>
    <xdr:grpSp>
      <xdr:nvGrpSpPr>
        <xdr:cNvPr id="15" name="Group 14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AF750F5E-640E-40D7-A166-CCD9EF7AD890}"/>
            </a:ext>
          </a:extLst>
        </xdr:cNvPr>
        <xdr:cNvGrpSpPr/>
      </xdr:nvGrpSpPr>
      <xdr:grpSpPr>
        <a:xfrm>
          <a:off x="7098300" y="2395410"/>
          <a:ext cx="1800000" cy="720000"/>
          <a:chOff x="7198950" y="2395410"/>
          <a:chExt cx="1800000" cy="720000"/>
        </a:xfrm>
      </xdr:grpSpPr>
      <xdr:sp macro="" textlink="">
        <xdr:nvSpPr>
          <xdr:cNvPr id="28" name="Rectangle: Rounded Corners 27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B2A7BBF2-D922-4FCD-B545-FF6A311C77E2}"/>
              </a:ext>
            </a:extLst>
          </xdr:cNvPr>
          <xdr:cNvSpPr/>
        </xdr:nvSpPr>
        <xdr:spPr>
          <a:xfrm>
            <a:off x="7198950" y="239541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TRENDS &amp; CHARTS</a:t>
            </a:r>
          </a:p>
        </xdr:txBody>
      </xdr:sp>
      <xdr:pic>
        <xdr:nvPicPr>
          <xdr:cNvPr id="7" name="Picture 6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F857B4E1-11D0-4A62-8885-C5AC612C9E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7954950" y="2540100"/>
            <a:ext cx="288000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5</xdr:col>
      <xdr:colOff>392700</xdr:colOff>
      <xdr:row>8</xdr:row>
      <xdr:rowOff>48135</xdr:rowOff>
    </xdr:from>
    <xdr:to>
      <xdr:col>5</xdr:col>
      <xdr:colOff>2192700</xdr:colOff>
      <xdr:row>11</xdr:row>
      <xdr:rowOff>187110</xdr:rowOff>
    </xdr:to>
    <xdr:grpSp>
      <xdr:nvGrpSpPr>
        <xdr:cNvPr id="16" name="Group 15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A0B7C3A5-B52E-4278-BCDE-82AF67A282DB}"/>
            </a:ext>
          </a:extLst>
        </xdr:cNvPr>
        <xdr:cNvGrpSpPr/>
      </xdr:nvGrpSpPr>
      <xdr:grpSpPr>
        <a:xfrm>
          <a:off x="7098300" y="1429260"/>
          <a:ext cx="1800000" cy="720000"/>
          <a:chOff x="7198950" y="1429260"/>
          <a:chExt cx="1800000" cy="720000"/>
        </a:xfrm>
      </xdr:grpSpPr>
      <xdr:sp macro="" textlink="">
        <xdr:nvSpPr>
          <xdr:cNvPr id="29" name="Rectangle: Rounded Corners 28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D298AAFC-50FE-4072-B2E5-E563A231E6DC}"/>
              </a:ext>
            </a:extLst>
          </xdr:cNvPr>
          <xdr:cNvSpPr/>
        </xdr:nvSpPr>
        <xdr:spPr>
          <a:xfrm>
            <a:off x="7198950" y="142926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MONTHLY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DASHBOARD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8" name="Picture 7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4EDA5D20-E3F3-4B50-A28D-C6A55AB110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7954668" y="1530960"/>
            <a:ext cx="288564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2665762</xdr:colOff>
      <xdr:row>12</xdr:row>
      <xdr:rowOff>14558</xdr:rowOff>
    </xdr:from>
    <xdr:to>
      <xdr:col>3</xdr:col>
      <xdr:colOff>239137</xdr:colOff>
      <xdr:row>13</xdr:row>
      <xdr:rowOff>112058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id="{4B981BB0-FF83-7EC8-D17F-8838D9D9387A}"/>
            </a:ext>
          </a:extLst>
        </xdr:cNvPr>
        <xdr:cNvSpPr/>
      </xdr:nvSpPr>
      <xdr:spPr>
        <a:xfrm>
          <a:off x="3161062" y="2167208"/>
          <a:ext cx="288000" cy="288000"/>
        </a:xfrm>
        <a:prstGeom prst="down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4</xdr:col>
      <xdr:colOff>419100</xdr:colOff>
      <xdr:row>11</xdr:row>
      <xdr:rowOff>79058</xdr:rowOff>
    </xdr:from>
    <xdr:to>
      <xdr:col>5</xdr:col>
      <xdr:colOff>178050</xdr:colOff>
      <xdr:row>14</xdr:row>
      <xdr:rowOff>47558</xdr:rowOff>
    </xdr:to>
    <xdr:sp macro="" textlink="">
      <xdr:nvSpPr>
        <xdr:cNvPr id="17" name="Arrow: Right 16">
          <a:extLst>
            <a:ext uri="{FF2B5EF4-FFF2-40B4-BE49-F238E27FC236}">
              <a16:creationId xmlns:a16="http://schemas.microsoft.com/office/drawing/2014/main" id="{71E84FCB-8779-05E5-5C4E-6512C816BE04}"/>
            </a:ext>
          </a:extLst>
        </xdr:cNvPr>
        <xdr:cNvSpPr/>
      </xdr:nvSpPr>
      <xdr:spPr>
        <a:xfrm>
          <a:off x="6343650" y="2041208"/>
          <a:ext cx="540000" cy="540000"/>
        </a:xfrm>
        <a:prstGeom prst="righ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98325</xdr:colOff>
      <xdr:row>1</xdr:row>
      <xdr:rowOff>60224</xdr:rowOff>
    </xdr:from>
    <xdr:to>
      <xdr:col>2</xdr:col>
      <xdr:colOff>282675</xdr:colOff>
      <xdr:row>2</xdr:row>
      <xdr:rowOff>244574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97E54FBB-D44B-4019-AF6C-3BE967C6F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5" y="145949"/>
          <a:ext cx="432000" cy="432000"/>
        </a:xfrm>
        <a:prstGeom prst="rect">
          <a:avLst/>
        </a:prstGeom>
      </xdr:spPr>
    </xdr:pic>
    <xdr:clientData/>
  </xdr:twoCellAnchor>
  <xdr:oneCellAnchor>
    <xdr:from>
      <xdr:col>5</xdr:col>
      <xdr:colOff>1190626</xdr:colOff>
      <xdr:row>1</xdr:row>
      <xdr:rowOff>104776</xdr:rowOff>
    </xdr:from>
    <xdr:ext cx="1014221" cy="291600"/>
    <xdr:pic>
      <xdr:nvPicPr>
        <xdr:cNvPr id="1029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1009649</xdr:colOff>
      <xdr:row>1</xdr:row>
      <xdr:rowOff>51225</xdr:rowOff>
    </xdr:from>
    <xdr:to>
      <xdr:col>7</xdr:col>
      <xdr:colOff>2053649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EB6BB411-0474-4663-A14B-1DF9FC52B8BC}"/>
            </a:ext>
          </a:extLst>
        </xdr:cNvPr>
        <xdr:cNvGrpSpPr/>
      </xdr:nvGrpSpPr>
      <xdr:grpSpPr>
        <a:xfrm>
          <a:off x="7286624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4BDDBB9-35F7-0F92-23F5-892D61BEE61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FF6F910-76BE-0720-D9B1-EDA74FFD71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98324</xdr:colOff>
      <xdr:row>1</xdr:row>
      <xdr:rowOff>60224</xdr:rowOff>
    </xdr:from>
    <xdr:to>
      <xdr:col>2</xdr:col>
      <xdr:colOff>82649</xdr:colOff>
      <xdr:row>2</xdr:row>
      <xdr:rowOff>244574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A0007450-3721-483C-BDCE-C1490008A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4" y="145949"/>
          <a:ext cx="432000" cy="432000"/>
        </a:xfrm>
        <a:prstGeom prst="rect">
          <a:avLst/>
        </a:prstGeom>
      </xdr:spPr>
    </xdr:pic>
    <xdr:clientData/>
  </xdr:twoCellAnchor>
  <xdr:oneCellAnchor>
    <xdr:from>
      <xdr:col>7</xdr:col>
      <xdr:colOff>3810000</xdr:colOff>
      <xdr:row>1</xdr:row>
      <xdr:rowOff>104776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1</xdr:row>
      <xdr:rowOff>51225</xdr:rowOff>
    </xdr:from>
    <xdr:to>
      <xdr:col>11</xdr:col>
      <xdr:colOff>215325</xdr:colOff>
      <xdr:row>2</xdr:row>
      <xdr:rowOff>253575</xdr:rowOff>
    </xdr:to>
    <xdr:grpSp>
      <xdr:nvGrpSpPr>
        <xdr:cNvPr id="7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D3355640-AF19-4599-BD32-5E113F603611}"/>
            </a:ext>
          </a:extLst>
        </xdr:cNvPr>
        <xdr:cNvGrpSpPr/>
      </xdr:nvGrpSpPr>
      <xdr:grpSpPr>
        <a:xfrm>
          <a:off x="7277100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E0149CC-4239-4512-A4CB-E2E51A84F8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20A2CC7-2829-417D-8905-486FBE30F80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12" name="Rectangle: Rounded Corners 11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7C343D0E-DE6D-4706-9936-2430C771CA64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4</xdr:col>
      <xdr:colOff>1</xdr:colOff>
      <xdr:row>1</xdr:row>
      <xdr:rowOff>114225</xdr:rowOff>
    </xdr:from>
    <xdr:to>
      <xdr:col>6</xdr:col>
      <xdr:colOff>1</xdr:colOff>
      <xdr:row>2</xdr:row>
      <xdr:rowOff>190575</xdr:rowOff>
    </xdr:to>
    <xdr:sp macro="" textlink="">
      <xdr:nvSpPr>
        <xdr:cNvPr id="2" name="Rectangle: Rounded Corners 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160A05B-B37E-47CC-B318-1F1196F08383}"/>
            </a:ext>
          </a:extLst>
        </xdr:cNvPr>
        <xdr:cNvSpPr/>
      </xdr:nvSpPr>
      <xdr:spPr>
        <a:xfrm>
          <a:off x="3790951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98324</xdr:colOff>
      <xdr:row>1</xdr:row>
      <xdr:rowOff>60224</xdr:rowOff>
    </xdr:from>
    <xdr:to>
      <xdr:col>2</xdr:col>
      <xdr:colOff>82649</xdr:colOff>
      <xdr:row>2</xdr:row>
      <xdr:rowOff>244574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BD6EF41F-F379-483C-AFD1-88AA0BB3A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4" y="145949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104776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28575</xdr:rowOff>
    </xdr:from>
    <xdr:to>
      <xdr:col>21</xdr:col>
      <xdr:colOff>0</xdr:colOff>
      <xdr:row>2</xdr:row>
      <xdr:rowOff>276225</xdr:rowOff>
    </xdr:to>
    <xdr:sp macro="" textlink="">
      <xdr:nvSpPr>
        <xdr:cNvPr id="10" name="Rectangle: Rounded Corners 9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253FFE8-77D8-40C7-9CF8-8C99837C0A81}"/>
            </a:ext>
          </a:extLst>
        </xdr:cNvPr>
        <xdr:cNvSpPr/>
      </xdr:nvSpPr>
      <xdr:spPr>
        <a:xfrm>
          <a:off x="11953875" y="114300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 TARGETS)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5567910-4E76-4CC5-A74C-ADBFF232511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60C4D96-EB87-BB56-DCBF-94192804A6E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F44E151-FE82-7EA8-98CE-2F85BA30CC3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5F97E310-15BD-42AE-A959-99D925965192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98324</xdr:colOff>
      <xdr:row>1</xdr:row>
      <xdr:rowOff>60224</xdr:rowOff>
    </xdr:from>
    <xdr:to>
      <xdr:col>2</xdr:col>
      <xdr:colOff>82649</xdr:colOff>
      <xdr:row>2</xdr:row>
      <xdr:rowOff>244574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CDB469FF-ED01-4FAA-8E2D-09DA69A6B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4" y="145949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104776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8" name="Rectangle: Rounded Corners 7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810C705-0287-4024-9BD1-CF1F19679BA1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(PY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2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683CEB81-F186-47E9-9BDD-358CB8B581B6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C5BE395-CAA6-E005-6723-4B4522C7EC6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3764077-9730-C188-78B5-9FD8466E223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C5037E8-AB99-416F-860D-59A662ACF66F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98324</xdr:colOff>
      <xdr:row>1</xdr:row>
      <xdr:rowOff>60224</xdr:rowOff>
    </xdr:from>
    <xdr:to>
      <xdr:col>2</xdr:col>
      <xdr:colOff>82649</xdr:colOff>
      <xdr:row>2</xdr:row>
      <xdr:rowOff>244574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6712D067-9BA8-4763-BAEB-BC1EAB41A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4" y="145949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104776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1994D6F-9E3E-4913-B41E-9EC6740F49B3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017FB7C-D47E-8CC6-EC74-2A4A6807F45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F85C7ED-D8F8-DB77-F979-52CFAB8FA9E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98324</xdr:colOff>
      <xdr:row>1</xdr:row>
      <xdr:rowOff>60224</xdr:rowOff>
    </xdr:from>
    <xdr:to>
      <xdr:col>2</xdr:col>
      <xdr:colOff>82649</xdr:colOff>
      <xdr:row>2</xdr:row>
      <xdr:rowOff>244574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AEFFFC18-CF65-40C1-8FCC-301B09ECE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4" y="145949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104776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67D88B5-F225-4A8C-86E6-1C5051F0190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778406B-C2D8-B776-C209-089AF7DBD3A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BC1417D-AB44-FED7-12DD-4EC56210E61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98324</xdr:colOff>
      <xdr:row>1</xdr:row>
      <xdr:rowOff>60224</xdr:rowOff>
    </xdr:from>
    <xdr:to>
      <xdr:col>2</xdr:col>
      <xdr:colOff>82649</xdr:colOff>
      <xdr:row>2</xdr:row>
      <xdr:rowOff>244574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7CA578FD-D6C4-4F55-8A2A-1C29BF724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4" y="145949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104776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32A2E50-830F-4893-B2F4-A1DED81FC39F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DD34C7F-8991-4351-4D86-6E01D2144E3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729773C-3232-4DDC-9113-AD4CC11CF9E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98324</xdr:colOff>
      <xdr:row>1</xdr:row>
      <xdr:rowOff>60224</xdr:rowOff>
    </xdr:from>
    <xdr:to>
      <xdr:col>2</xdr:col>
      <xdr:colOff>82649</xdr:colOff>
      <xdr:row>2</xdr:row>
      <xdr:rowOff>244574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AAA6EB2D-8952-4091-88FE-9B0863457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4" y="145949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104776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200660</xdr:colOff>
      <xdr:row>3</xdr:row>
      <xdr:rowOff>178906</xdr:rowOff>
    </xdr:from>
    <xdr:to>
      <xdr:col>3</xdr:col>
      <xdr:colOff>553022</xdr:colOff>
      <xdr:row>5</xdr:row>
      <xdr:rowOff>31266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079327" y="813906"/>
          <a:ext cx="352362" cy="266168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3</xdr:col>
      <xdr:colOff>624162</xdr:colOff>
      <xdr:row>4</xdr:row>
      <xdr:rowOff>38038</xdr:rowOff>
    </xdr:from>
    <xdr:ext cx="830420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5453475-0641-4A06-B9FE-1DF9AD46861E}"/>
            </a:ext>
          </a:extLst>
        </xdr:cNvPr>
        <xdr:cNvSpPr txBox="1"/>
      </xdr:nvSpPr>
      <xdr:spPr>
        <a:xfrm>
          <a:off x="2700612" y="723838"/>
          <a:ext cx="830420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Month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twoCellAnchor editAs="oneCell">
    <xdr:from>
      <xdr:col>9</xdr:col>
      <xdr:colOff>571499</xdr:colOff>
      <xdr:row>1</xdr:row>
      <xdr:rowOff>51225</xdr:rowOff>
    </xdr:from>
    <xdr:to>
      <xdr:col>12</xdr:col>
      <xdr:colOff>139124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2DBC531-54DA-4739-AEC1-6B93AEBA2225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C3D2DD8-7494-5E7B-DAF5-B0057AA2ED2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6A8B335-83BA-EC1F-7965-E8884C9B5ED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98324</xdr:colOff>
      <xdr:row>1</xdr:row>
      <xdr:rowOff>60224</xdr:rowOff>
    </xdr:from>
    <xdr:to>
      <xdr:col>2</xdr:col>
      <xdr:colOff>82649</xdr:colOff>
      <xdr:row>2</xdr:row>
      <xdr:rowOff>244574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C51304CA-631A-478B-9998-FAC0E13F9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4" y="145949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495300</xdr:colOff>
      <xdr:row>1</xdr:row>
      <xdr:rowOff>104776</xdr:rowOff>
    </xdr:from>
    <xdr:ext cx="1014221" cy="291600"/>
    <xdr:pic>
      <xdr:nvPicPr>
        <xdr:cNvPr id="1009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11</xdr:col>
      <xdr:colOff>781049</xdr:colOff>
      <xdr:row>32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161924</xdr:colOff>
      <xdr:row>17</xdr:row>
      <xdr:rowOff>0</xdr:rowOff>
    </xdr:from>
    <xdr:to>
      <xdr:col>15</xdr:col>
      <xdr:colOff>0</xdr:colOff>
      <xdr:row>33</xdr:row>
      <xdr:rowOff>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5F3800B6-CDEF-4D95-A765-6DE46FFF7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0</xdr:colOff>
      <xdr:row>4</xdr:row>
      <xdr:rowOff>7532</xdr:rowOff>
    </xdr:from>
    <xdr:to>
      <xdr:col>17</xdr:col>
      <xdr:colOff>9462</xdr:colOff>
      <xdr:row>4</xdr:row>
      <xdr:rowOff>259532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5C5B642B-0CF1-4C9B-88CE-C70175366825}"/>
            </a:ext>
          </a:extLst>
        </xdr:cNvPr>
        <xdr:cNvSpPr/>
      </xdr:nvSpPr>
      <xdr:spPr>
        <a:xfrm>
          <a:off x="11944350" y="769532"/>
          <a:ext cx="352362" cy="252000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17</xdr:col>
      <xdr:colOff>57150</xdr:colOff>
      <xdr:row>4</xdr:row>
      <xdr:rowOff>49632</xdr:rowOff>
    </xdr:from>
    <xdr:to>
      <xdr:col>18</xdr:col>
      <xdr:colOff>17072</xdr:colOff>
      <xdr:row>4</xdr:row>
      <xdr:rowOff>221859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745B3C6-9223-4101-94F4-B236C9C5991F}"/>
            </a:ext>
          </a:extLst>
        </xdr:cNvPr>
        <xdr:cNvSpPr txBox="1"/>
      </xdr:nvSpPr>
      <xdr:spPr>
        <a:xfrm>
          <a:off x="12344400" y="811632"/>
          <a:ext cx="550472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Select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KPI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twoCellAnchor>
  <xdr:twoCellAnchor editAs="oneCell">
    <xdr:from>
      <xdr:col>9</xdr:col>
      <xdr:colOff>266699</xdr:colOff>
      <xdr:row>1</xdr:row>
      <xdr:rowOff>51225</xdr:rowOff>
    </xdr:from>
    <xdr:to>
      <xdr:col>10</xdr:col>
      <xdr:colOff>529649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5E8E05A-ACCE-469C-A48D-48EC611D6E5E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5E65267-6DEA-0CA8-93E0-4596C97D6E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E99BB32-B7E4-EE30-A2F6-375A597198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98324</xdr:colOff>
      <xdr:row>1</xdr:row>
      <xdr:rowOff>60224</xdr:rowOff>
    </xdr:from>
    <xdr:to>
      <xdr:col>1</xdr:col>
      <xdr:colOff>530324</xdr:colOff>
      <xdr:row>2</xdr:row>
      <xdr:rowOff>244574</xdr:rowOff>
    </xdr:to>
    <xdr:pic>
      <xdr:nvPicPr>
        <xdr:cNvPr id="9" name="mainicon">
          <a:extLst>
            <a:ext uri="{FF2B5EF4-FFF2-40B4-BE49-F238E27FC236}">
              <a16:creationId xmlns:a16="http://schemas.microsoft.com/office/drawing/2014/main" id="{E99B4DB2-D23C-416A-BC97-9ED1D8403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974" y="145949"/>
          <a:ext cx="432000" cy="432000"/>
        </a:xfrm>
        <a:prstGeom prst="rect">
          <a:avLst/>
        </a:prstGeom>
      </xdr:spPr>
    </xdr:pic>
    <xdr:clientData/>
  </xdr:twoCellAnchor>
  <xdr:oneCellAnchor>
    <xdr:from>
      <xdr:col>12</xdr:col>
      <xdr:colOff>733425</xdr:colOff>
      <xdr:row>1</xdr:row>
      <xdr:rowOff>104776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0.22762</cdr:x>
      <cdr:y>0.47091</cdr:y>
    </cdr:from>
    <cdr:to>
      <cdr:x>0.79258</cdr:x>
      <cdr:y>0.6624</cdr:y>
    </cdr:to>
    <cdr:sp macro="" textlink="Calc!$L$23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27998D58-DDA4-4DE0-9B7A-D9127B997CD4}"/>
            </a:ext>
          </a:extLst>
        </cdr:cNvPr>
        <cdr:cNvSpPr/>
      </cdr:nvSpPr>
      <cdr:spPr>
        <a:xfrm xmlns:a="http://schemas.openxmlformats.org/drawingml/2006/main">
          <a:off x="496490" y="1368051"/>
          <a:ext cx="1232305" cy="556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1pPr>
          <a:lvl2pPr marL="457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2pPr>
          <a:lvl3pPr marL="914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3pPr>
          <a:lvl4pPr marL="1371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4pPr>
          <a:lvl5pPr marL="18288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5pPr>
          <a:lvl6pPr marL="22860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6pPr>
          <a:lvl7pPr marL="2743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7pPr>
          <a:lvl8pPr marL="3200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8pPr>
          <a:lvl9pPr marL="3657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9pPr>
        </a:lstStyle>
        <a:p xmlns:a="http://schemas.openxmlformats.org/drawingml/2006/main">
          <a:pPr marL="0" indent="0" algn="ctr"/>
          <a:fld id="{F4E8F1F9-130B-4083-96E1-738C870A1D92}" type="TxLink">
            <a:rPr lang="en-US" sz="1800" b="0" i="0" u="none" strike="noStrike">
              <a:solidFill>
                <a:schemeClr val="bg2">
                  <a:lumMod val="50000"/>
                </a:schemeClr>
              </a:solidFill>
              <a:latin typeface="Arial"/>
              <a:ea typeface="+mn-ea"/>
              <a:cs typeface="Arial"/>
            </a:rPr>
            <a:pPr marL="0" indent="0" algn="ctr"/>
            <a:t>89,9%</a:t>
          </a:fld>
          <a:endParaRPr lang="tr-TR" sz="1800" b="0" i="0" u="none" strike="noStrike">
            <a:solidFill>
              <a:schemeClr val="bg2">
                <a:lumMod val="50000"/>
              </a:schemeClr>
            </a:solidFill>
            <a:latin typeface="Arial"/>
            <a:ea typeface="+mn-ea"/>
            <a:cs typeface="Arial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24D01E4-782C-4602-A192-599D5055260E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459C328-1E39-E89C-DB97-D9E295051CD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AC70751-0914-819E-912B-6CC73AABE5C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8E21-4FA7-4D5E-9341-22BA3E64F774}">
  <sheetPr>
    <pageSetUpPr autoPageBreaks="0" fitToPage="1"/>
  </sheetPr>
  <dimension ref="A1:H29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83" customWidth="1"/>
    <col min="3" max="4" width="40.7109375" style="83" customWidth="1"/>
    <col min="5" max="5" width="11.7109375" style="83" customWidth="1"/>
    <col min="6" max="6" width="38.28515625" style="83" customWidth="1"/>
    <col min="7" max="7" width="3.7109375" style="83" customWidth="1"/>
    <col min="8" max="8" width="1.7109375" style="83" customWidth="1"/>
    <col min="9" max="16384" width="8.85546875" style="83"/>
  </cols>
  <sheetData>
    <row r="1" spans="1:8" s="70" customFormat="1" ht="6.75" customHeight="1" x14ac:dyDescent="0.25">
      <c r="B1" s="71"/>
      <c r="E1" s="72"/>
      <c r="F1" s="72"/>
    </row>
    <row r="2" spans="1:8" s="100" customFormat="1" ht="20.100000000000001" customHeight="1" x14ac:dyDescent="0.25">
      <c r="B2" s="74"/>
      <c r="C2" s="129" t="s">
        <v>97</v>
      </c>
      <c r="D2" s="75"/>
      <c r="E2" s="101"/>
      <c r="F2" s="101"/>
      <c r="G2" s="101"/>
      <c r="H2" s="102"/>
    </row>
    <row r="3" spans="1:8" s="107" customFormat="1" ht="24" customHeight="1" x14ac:dyDescent="0.25">
      <c r="B3" s="78"/>
      <c r="C3" s="130" t="s">
        <v>62</v>
      </c>
      <c r="D3" s="79"/>
      <c r="E3" s="80"/>
      <c r="F3" s="80"/>
      <c r="G3" s="80"/>
      <c r="H3" s="81"/>
    </row>
    <row r="4" spans="1:8" ht="4.9000000000000004" customHeight="1" x14ac:dyDescent="0.25">
      <c r="A4" s="82"/>
      <c r="B4" s="82"/>
      <c r="C4" s="82"/>
      <c r="D4" s="82"/>
      <c r="E4" s="82"/>
      <c r="F4" s="82"/>
      <c r="G4" s="82"/>
      <c r="H4" s="82"/>
    </row>
    <row r="5" spans="1:8" ht="4.9000000000000004" customHeight="1" x14ac:dyDescent="0.25">
      <c r="A5" s="82"/>
      <c r="B5" s="82"/>
      <c r="C5" s="82"/>
      <c r="D5" s="82"/>
      <c r="E5" s="82"/>
      <c r="F5" s="82"/>
      <c r="G5" s="82"/>
      <c r="H5" s="82"/>
    </row>
    <row r="6" spans="1:8" x14ac:dyDescent="0.25">
      <c r="A6" s="82"/>
      <c r="B6" s="110"/>
      <c r="C6" s="111"/>
      <c r="D6" s="111"/>
      <c r="E6" s="111"/>
      <c r="F6" s="111"/>
      <c r="G6" s="112"/>
      <c r="H6" s="82"/>
    </row>
    <row r="7" spans="1:8" ht="19.5" thickBot="1" x14ac:dyDescent="0.35">
      <c r="B7" s="113"/>
      <c r="C7" s="97" t="s">
        <v>72</v>
      </c>
      <c r="D7" s="97"/>
      <c r="E7" s="114"/>
      <c r="F7" s="97" t="s">
        <v>73</v>
      </c>
      <c r="G7" s="115"/>
    </row>
    <row r="8" spans="1:8" x14ac:dyDescent="0.25">
      <c r="B8" s="113"/>
      <c r="C8" s="114"/>
      <c r="D8" s="114"/>
      <c r="E8" s="114"/>
      <c r="F8" s="114"/>
      <c r="G8" s="115"/>
    </row>
    <row r="9" spans="1:8" ht="15.75" x14ac:dyDescent="0.25">
      <c r="B9" s="113"/>
      <c r="C9" s="114"/>
      <c r="D9" s="114"/>
      <c r="E9" s="114"/>
      <c r="F9" s="116"/>
      <c r="G9" s="115"/>
    </row>
    <row r="10" spans="1:8" x14ac:dyDescent="0.25">
      <c r="B10" s="113"/>
      <c r="C10" s="114"/>
      <c r="D10" s="114"/>
      <c r="E10" s="114"/>
      <c r="F10" s="114"/>
      <c r="G10" s="115"/>
    </row>
    <row r="11" spans="1:8" x14ac:dyDescent="0.25">
      <c r="B11" s="113"/>
      <c r="C11" s="114"/>
      <c r="D11" s="114"/>
      <c r="E11" s="114"/>
      <c r="F11" s="114"/>
      <c r="G11" s="115"/>
    </row>
    <row r="12" spans="1:8" x14ac:dyDescent="0.25">
      <c r="B12" s="113"/>
      <c r="C12" s="114"/>
      <c r="D12" s="114"/>
      <c r="E12" s="114"/>
      <c r="F12" s="114"/>
      <c r="G12" s="115"/>
    </row>
    <row r="13" spans="1:8" x14ac:dyDescent="0.25">
      <c r="B13" s="113"/>
      <c r="C13" s="114"/>
      <c r="D13" s="114"/>
      <c r="E13" s="114"/>
      <c r="F13" s="114"/>
      <c r="G13" s="115"/>
    </row>
    <row r="14" spans="1:8" x14ac:dyDescent="0.25">
      <c r="B14" s="113"/>
      <c r="C14" s="114"/>
      <c r="D14" s="114"/>
      <c r="E14" s="114"/>
      <c r="F14" s="114"/>
      <c r="G14" s="115"/>
    </row>
    <row r="15" spans="1:8" x14ac:dyDescent="0.25">
      <c r="B15" s="113"/>
      <c r="C15" s="114"/>
      <c r="D15" s="114"/>
      <c r="E15" s="114"/>
      <c r="F15" s="114"/>
      <c r="G15" s="115"/>
    </row>
    <row r="16" spans="1:8" x14ac:dyDescent="0.25">
      <c r="B16" s="113"/>
      <c r="C16" s="114"/>
      <c r="D16" s="114"/>
      <c r="E16" s="114"/>
      <c r="F16" s="114"/>
      <c r="G16" s="115"/>
    </row>
    <row r="17" spans="2:7" x14ac:dyDescent="0.25">
      <c r="B17" s="113"/>
      <c r="C17" s="114"/>
      <c r="D17" s="114"/>
      <c r="E17" s="114"/>
      <c r="F17" s="114"/>
      <c r="G17" s="115"/>
    </row>
    <row r="18" spans="2:7" x14ac:dyDescent="0.25">
      <c r="B18" s="113"/>
      <c r="C18" s="114"/>
      <c r="D18" s="114"/>
      <c r="E18" s="114"/>
      <c r="F18" s="114"/>
      <c r="G18" s="115"/>
    </row>
    <row r="19" spans="2:7" x14ac:dyDescent="0.25">
      <c r="B19" s="113"/>
      <c r="C19" s="114"/>
      <c r="D19" s="114"/>
      <c r="E19" s="114"/>
      <c r="F19" s="114"/>
      <c r="G19" s="115"/>
    </row>
    <row r="20" spans="2:7" x14ac:dyDescent="0.25">
      <c r="B20" s="113"/>
      <c r="C20" s="114"/>
      <c r="D20" s="114"/>
      <c r="E20" s="114"/>
      <c r="F20" s="114"/>
      <c r="G20" s="115"/>
    </row>
    <row r="21" spans="2:7" x14ac:dyDescent="0.25">
      <c r="B21" s="113"/>
      <c r="C21" s="114"/>
      <c r="D21" s="114"/>
      <c r="E21" s="114"/>
      <c r="F21" s="114"/>
      <c r="G21" s="115"/>
    </row>
    <row r="22" spans="2:7" x14ac:dyDescent="0.25">
      <c r="B22" s="113"/>
      <c r="C22" s="114"/>
      <c r="D22" s="114"/>
      <c r="E22" s="114"/>
      <c r="F22" s="114"/>
      <c r="G22" s="115"/>
    </row>
    <row r="23" spans="2:7" x14ac:dyDescent="0.25">
      <c r="B23" s="113"/>
      <c r="C23" s="114"/>
      <c r="D23" s="114"/>
      <c r="E23" s="114"/>
      <c r="F23" s="114"/>
      <c r="G23" s="115"/>
    </row>
    <row r="24" spans="2:7" x14ac:dyDescent="0.25">
      <c r="B24" s="113"/>
      <c r="C24" s="114"/>
      <c r="D24" s="114"/>
      <c r="E24" s="114"/>
      <c r="F24" s="114"/>
      <c r="G24" s="115"/>
    </row>
    <row r="25" spans="2:7" x14ac:dyDescent="0.25">
      <c r="B25" s="113"/>
      <c r="C25" s="114"/>
      <c r="D25" s="114"/>
      <c r="E25" s="114"/>
      <c r="F25" s="114"/>
      <c r="G25" s="115"/>
    </row>
    <row r="26" spans="2:7" x14ac:dyDescent="0.25">
      <c r="B26" s="113"/>
      <c r="C26" s="114"/>
      <c r="D26" s="114"/>
      <c r="E26" s="114"/>
      <c r="F26" s="114"/>
      <c r="G26" s="115"/>
    </row>
    <row r="27" spans="2:7" x14ac:dyDescent="0.25">
      <c r="B27" s="126"/>
      <c r="C27" s="127"/>
      <c r="D27" s="127"/>
      <c r="E27" s="127"/>
      <c r="F27" s="127"/>
      <c r="G27" s="128"/>
    </row>
    <row r="28" spans="2:7" ht="7.15" customHeight="1" x14ac:dyDescent="0.25"/>
    <row r="29" spans="2:7" s="70" customFormat="1" ht="22.9" customHeight="1" x14ac:dyDescent="0.25">
      <c r="B29" s="84"/>
      <c r="C29" s="84"/>
      <c r="D29" s="84"/>
      <c r="E29" s="85"/>
      <c r="F29" s="85"/>
      <c r="G29" s="84"/>
    </row>
  </sheetData>
  <sheetProtection algorithmName="SHA-512" hashValue="1aqcgK9Ztt/nVCfnSH4NC7avOw5k2E40XpYFnSbRcFn4NGBY74hS3ZYafSedgXeMcpI34W3+EJ5PqPKqGx08JQ==" saltValue="ddAYRhZVA26Mgu3v0KkRfA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A6AC-F853-4964-B7B2-ADDB6D86E8C6}">
  <sheetPr>
    <tabColor rgb="FF44546A"/>
    <pageSetUpPr autoPageBreaks="0" fitToPage="1"/>
  </sheetPr>
  <dimension ref="A1:K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143" customWidth="1"/>
    <col min="3" max="3" width="20.7109375" style="144" customWidth="1"/>
    <col min="4" max="4" width="25.7109375" style="144" customWidth="1"/>
    <col min="5" max="6" width="9.28515625" style="144" customWidth="1"/>
    <col min="7" max="7" width="18.7109375" style="144" customWidth="1"/>
    <col min="8" max="8" width="81.28515625" style="145" customWidth="1"/>
    <col min="9" max="9" width="3.7109375" style="3" customWidth="1"/>
    <col min="10" max="11" width="12.7109375" style="3" customWidth="1"/>
    <col min="12" max="16384" width="9.140625" style="3"/>
  </cols>
  <sheetData>
    <row r="1" spans="1:11" ht="6.75" customHeight="1" x14ac:dyDescent="0.25">
      <c r="A1" s="3"/>
      <c r="B1" s="2"/>
      <c r="C1" s="3"/>
      <c r="D1" s="3"/>
      <c r="E1" s="3"/>
      <c r="F1" s="3"/>
      <c r="G1" s="3"/>
      <c r="H1" s="4"/>
    </row>
    <row r="2" spans="1:11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</row>
    <row r="3" spans="1:11" s="108" customFormat="1" ht="24" customHeight="1" x14ac:dyDescent="0.25">
      <c r="B3" s="79"/>
      <c r="C3" s="88" t="s">
        <v>15</v>
      </c>
      <c r="D3" s="79"/>
      <c r="E3" s="79"/>
      <c r="F3" s="79"/>
      <c r="G3" s="79"/>
      <c r="H3" s="79"/>
    </row>
    <row r="4" spans="1:11" s="5" customFormat="1" ht="3.95" customHeight="1" x14ac:dyDescent="0.25">
      <c r="B4" s="7"/>
      <c r="C4" s="8"/>
      <c r="D4" s="8"/>
      <c r="E4" s="8"/>
      <c r="F4" s="8"/>
      <c r="G4" s="8"/>
      <c r="H4" s="8"/>
    </row>
    <row r="5" spans="1:11" s="6" customFormat="1" ht="27.95" customHeight="1" x14ac:dyDescent="0.25">
      <c r="B5" s="149" t="s">
        <v>0</v>
      </c>
      <c r="C5" s="150" t="s">
        <v>10</v>
      </c>
      <c r="D5" s="150" t="s">
        <v>7</v>
      </c>
      <c r="E5" s="150" t="s">
        <v>1</v>
      </c>
      <c r="F5" s="150" t="s">
        <v>11</v>
      </c>
      <c r="G5" s="150" t="s">
        <v>89</v>
      </c>
      <c r="H5" s="151" t="s">
        <v>86</v>
      </c>
      <c r="I5" s="152"/>
      <c r="J5" s="153" t="s">
        <v>60</v>
      </c>
      <c r="K5" s="154"/>
    </row>
    <row r="6" spans="1:11" x14ac:dyDescent="0.25">
      <c r="A6" s="3"/>
      <c r="B6" s="120">
        <v>101</v>
      </c>
      <c r="C6" s="155" t="s">
        <v>98</v>
      </c>
      <c r="D6" s="155" t="s">
        <v>99</v>
      </c>
      <c r="E6" s="121" t="s">
        <v>100</v>
      </c>
      <c r="F6" s="121" t="s">
        <v>12</v>
      </c>
      <c r="G6" s="121" t="s">
        <v>14</v>
      </c>
      <c r="H6" s="122" t="s">
        <v>101</v>
      </c>
      <c r="I6" s="146"/>
      <c r="J6" s="148" t="s">
        <v>61</v>
      </c>
      <c r="K6" s="35">
        <v>2022</v>
      </c>
    </row>
    <row r="7" spans="1:11" x14ac:dyDescent="0.25">
      <c r="A7" s="3"/>
      <c r="B7" s="123">
        <v>102</v>
      </c>
      <c r="C7" s="156" t="s">
        <v>98</v>
      </c>
      <c r="D7" s="156" t="s">
        <v>102</v>
      </c>
      <c r="E7" s="43" t="s">
        <v>100</v>
      </c>
      <c r="F7" s="43" t="s">
        <v>12</v>
      </c>
      <c r="G7" s="43" t="s">
        <v>14</v>
      </c>
      <c r="H7" s="124" t="s">
        <v>103</v>
      </c>
      <c r="I7" s="146"/>
      <c r="J7" s="147" t="s">
        <v>8</v>
      </c>
      <c r="K7" s="36" t="s">
        <v>18</v>
      </c>
    </row>
    <row r="8" spans="1:11" x14ac:dyDescent="0.25">
      <c r="A8" s="3"/>
      <c r="B8" s="123">
        <v>103</v>
      </c>
      <c r="C8" s="156" t="s">
        <v>98</v>
      </c>
      <c r="D8" s="156" t="s">
        <v>104</v>
      </c>
      <c r="E8" s="43" t="s">
        <v>105</v>
      </c>
      <c r="F8" s="43" t="s">
        <v>12</v>
      </c>
      <c r="G8" s="43" t="s">
        <v>14</v>
      </c>
      <c r="H8" s="124" t="s">
        <v>106</v>
      </c>
      <c r="I8" s="146"/>
      <c r="J8" s="146"/>
      <c r="K8" s="146"/>
    </row>
    <row r="9" spans="1:11" x14ac:dyDescent="0.25">
      <c r="A9" s="3"/>
      <c r="B9" s="123">
        <v>104</v>
      </c>
      <c r="C9" s="156" t="s">
        <v>98</v>
      </c>
      <c r="D9" s="156" t="s">
        <v>107</v>
      </c>
      <c r="E9" s="43" t="s">
        <v>105</v>
      </c>
      <c r="F9" s="43" t="s">
        <v>59</v>
      </c>
      <c r="G9" s="43" t="s">
        <v>14</v>
      </c>
      <c r="H9" s="124" t="s">
        <v>108</v>
      </c>
      <c r="I9" s="146"/>
      <c r="J9" s="146"/>
      <c r="K9" s="146"/>
    </row>
    <row r="10" spans="1:11" x14ac:dyDescent="0.25">
      <c r="A10" s="3"/>
      <c r="B10" s="123">
        <v>105</v>
      </c>
      <c r="C10" s="156" t="s">
        <v>98</v>
      </c>
      <c r="D10" s="156" t="s">
        <v>109</v>
      </c>
      <c r="E10" s="43" t="s">
        <v>105</v>
      </c>
      <c r="F10" s="43" t="s">
        <v>59</v>
      </c>
      <c r="G10" s="43" t="s">
        <v>14</v>
      </c>
      <c r="H10" s="124" t="s">
        <v>110</v>
      </c>
      <c r="I10" s="146"/>
      <c r="J10" s="146"/>
      <c r="K10" s="146"/>
    </row>
    <row r="11" spans="1:11" x14ac:dyDescent="0.25">
      <c r="A11" s="3"/>
      <c r="B11" s="123">
        <v>106</v>
      </c>
      <c r="C11" s="156" t="s">
        <v>98</v>
      </c>
      <c r="D11" s="156" t="s">
        <v>111</v>
      </c>
      <c r="E11" s="43" t="s">
        <v>112</v>
      </c>
      <c r="F11" s="43" t="s">
        <v>12</v>
      </c>
      <c r="G11" s="43" t="s">
        <v>14</v>
      </c>
      <c r="H11" s="124" t="s">
        <v>113</v>
      </c>
      <c r="I11" s="146"/>
      <c r="J11" s="146"/>
      <c r="K11" s="146"/>
    </row>
    <row r="12" spans="1:11" x14ac:dyDescent="0.25">
      <c r="A12" s="3"/>
      <c r="B12" s="123">
        <v>107</v>
      </c>
      <c r="C12" s="156" t="s">
        <v>98</v>
      </c>
      <c r="D12" s="156" t="s">
        <v>114</v>
      </c>
      <c r="E12" s="43" t="s">
        <v>112</v>
      </c>
      <c r="F12" s="43" t="s">
        <v>12</v>
      </c>
      <c r="G12" s="43" t="s">
        <v>13</v>
      </c>
      <c r="H12" s="124" t="s">
        <v>115</v>
      </c>
      <c r="I12" s="146"/>
      <c r="J12" s="146"/>
      <c r="K12" s="146"/>
    </row>
    <row r="13" spans="1:11" x14ac:dyDescent="0.25">
      <c r="A13" s="3"/>
      <c r="B13" s="123">
        <v>108</v>
      </c>
      <c r="C13" s="156" t="s">
        <v>98</v>
      </c>
      <c r="D13" s="156"/>
      <c r="E13" s="43"/>
      <c r="F13" s="43"/>
      <c r="G13" s="43"/>
      <c r="H13" s="124"/>
      <c r="I13" s="146"/>
      <c r="J13" s="146"/>
      <c r="K13" s="146"/>
    </row>
    <row r="14" spans="1:11" x14ac:dyDescent="0.25">
      <c r="A14" s="3"/>
      <c r="B14" s="123">
        <v>109</v>
      </c>
      <c r="C14" s="156" t="s">
        <v>98</v>
      </c>
      <c r="D14" s="156"/>
      <c r="E14" s="43"/>
      <c r="F14" s="43"/>
      <c r="G14" s="43"/>
      <c r="H14" s="124"/>
      <c r="I14" s="146"/>
      <c r="J14" s="146"/>
      <c r="K14" s="146"/>
    </row>
    <row r="15" spans="1:11" x14ac:dyDescent="0.25">
      <c r="A15" s="3"/>
      <c r="B15" s="123">
        <v>201</v>
      </c>
      <c r="C15" s="156" t="s">
        <v>116</v>
      </c>
      <c r="D15" s="156" t="s">
        <v>117</v>
      </c>
      <c r="E15" s="43" t="s">
        <v>100</v>
      </c>
      <c r="F15" s="43" t="s">
        <v>12</v>
      </c>
      <c r="G15" s="43" t="s">
        <v>14</v>
      </c>
      <c r="H15" s="124" t="s">
        <v>118</v>
      </c>
      <c r="I15" s="146"/>
      <c r="J15" s="146"/>
      <c r="K15" s="146"/>
    </row>
    <row r="16" spans="1:11" x14ac:dyDescent="0.25">
      <c r="A16" s="3"/>
      <c r="B16" s="123">
        <v>202</v>
      </c>
      <c r="C16" s="156" t="s">
        <v>116</v>
      </c>
      <c r="D16" s="156" t="s">
        <v>119</v>
      </c>
      <c r="E16" s="43" t="s">
        <v>100</v>
      </c>
      <c r="F16" s="43" t="s">
        <v>12</v>
      </c>
      <c r="G16" s="43" t="s">
        <v>14</v>
      </c>
      <c r="H16" s="124" t="s">
        <v>120</v>
      </c>
      <c r="I16" s="146"/>
      <c r="J16" s="146"/>
      <c r="K16" s="146"/>
    </row>
    <row r="17" spans="1:11" x14ac:dyDescent="0.25">
      <c r="A17" s="3"/>
      <c r="B17" s="123">
        <v>203</v>
      </c>
      <c r="C17" s="156" t="s">
        <v>116</v>
      </c>
      <c r="D17" s="156" t="s">
        <v>121</v>
      </c>
      <c r="E17" s="43" t="s">
        <v>105</v>
      </c>
      <c r="F17" s="43" t="s">
        <v>59</v>
      </c>
      <c r="G17" s="43" t="s">
        <v>14</v>
      </c>
      <c r="H17" s="124" t="s">
        <v>122</v>
      </c>
      <c r="I17" s="146"/>
      <c r="J17" s="146"/>
      <c r="K17" s="146"/>
    </row>
    <row r="18" spans="1:11" x14ac:dyDescent="0.25">
      <c r="A18" s="3"/>
      <c r="B18" s="123">
        <v>204</v>
      </c>
      <c r="C18" s="156" t="s">
        <v>116</v>
      </c>
      <c r="D18" s="156" t="s">
        <v>123</v>
      </c>
      <c r="E18" s="43" t="s">
        <v>105</v>
      </c>
      <c r="F18" s="43" t="s">
        <v>12</v>
      </c>
      <c r="G18" s="43" t="s">
        <v>14</v>
      </c>
      <c r="H18" s="124" t="s">
        <v>124</v>
      </c>
      <c r="I18" s="146"/>
      <c r="J18" s="146"/>
      <c r="K18" s="146"/>
    </row>
    <row r="19" spans="1:11" x14ac:dyDescent="0.25">
      <c r="A19" s="3"/>
      <c r="B19" s="123">
        <v>205</v>
      </c>
      <c r="C19" s="156" t="s">
        <v>116</v>
      </c>
      <c r="D19" s="157" t="s">
        <v>125</v>
      </c>
      <c r="E19" s="43" t="s">
        <v>126</v>
      </c>
      <c r="F19" s="125" t="s">
        <v>12</v>
      </c>
      <c r="G19" s="125" t="s">
        <v>14</v>
      </c>
      <c r="H19" s="124" t="s">
        <v>127</v>
      </c>
      <c r="I19" s="146"/>
      <c r="J19" s="146"/>
      <c r="K19" s="146"/>
    </row>
    <row r="20" spans="1:11" x14ac:dyDescent="0.25">
      <c r="A20" s="3"/>
      <c r="B20" s="123">
        <v>206</v>
      </c>
      <c r="C20" s="156" t="s">
        <v>116</v>
      </c>
      <c r="D20" s="156" t="s">
        <v>128</v>
      </c>
      <c r="E20" s="43" t="s">
        <v>126</v>
      </c>
      <c r="F20" s="43" t="s">
        <v>12</v>
      </c>
      <c r="G20" s="43" t="s">
        <v>14</v>
      </c>
      <c r="H20" s="124" t="s">
        <v>129</v>
      </c>
      <c r="I20" s="146"/>
      <c r="J20" s="146"/>
      <c r="K20" s="146"/>
    </row>
    <row r="21" spans="1:11" x14ac:dyDescent="0.25">
      <c r="A21" s="3"/>
      <c r="B21" s="123">
        <v>207</v>
      </c>
      <c r="C21" s="156" t="s">
        <v>116</v>
      </c>
      <c r="D21" s="157"/>
      <c r="E21" s="43"/>
      <c r="F21" s="125"/>
      <c r="G21" s="125"/>
      <c r="H21" s="124"/>
      <c r="I21" s="146"/>
      <c r="J21" s="146"/>
      <c r="K21" s="146"/>
    </row>
    <row r="22" spans="1:11" x14ac:dyDescent="0.25">
      <c r="A22" s="3"/>
      <c r="B22" s="215">
        <v>208</v>
      </c>
      <c r="C22" s="158" t="s">
        <v>116</v>
      </c>
      <c r="D22" s="158"/>
      <c r="E22" s="131"/>
      <c r="F22" s="131"/>
      <c r="G22" s="131"/>
      <c r="H22" s="132"/>
      <c r="I22" s="146"/>
      <c r="J22" s="146"/>
      <c r="K22" s="146"/>
    </row>
    <row r="23" spans="1:11" x14ac:dyDescent="0.25">
      <c r="A23" s="3"/>
      <c r="B23" s="216">
        <v>301</v>
      </c>
      <c r="C23" s="217" t="s">
        <v>130</v>
      </c>
      <c r="D23" s="217" t="s">
        <v>131</v>
      </c>
      <c r="E23" s="218" t="s">
        <v>100</v>
      </c>
      <c r="F23" s="218" t="s">
        <v>12</v>
      </c>
      <c r="G23" s="218" t="s">
        <v>14</v>
      </c>
      <c r="H23" s="219" t="s">
        <v>132</v>
      </c>
      <c r="I23" s="146"/>
      <c r="J23" s="146"/>
      <c r="K23" s="146"/>
    </row>
    <row r="24" spans="1:11" x14ac:dyDescent="0.25">
      <c r="A24" s="3"/>
      <c r="B24" s="216">
        <v>302</v>
      </c>
      <c r="C24" s="217" t="s">
        <v>130</v>
      </c>
      <c r="D24" s="217" t="s">
        <v>133</v>
      </c>
      <c r="E24" s="218" t="s">
        <v>112</v>
      </c>
      <c r="F24" s="218" t="s">
        <v>59</v>
      </c>
      <c r="G24" s="218" t="s">
        <v>13</v>
      </c>
      <c r="H24" s="219" t="s">
        <v>134</v>
      </c>
      <c r="I24" s="146"/>
      <c r="J24" s="146"/>
      <c r="K24" s="146"/>
    </row>
    <row r="25" spans="1:11" x14ac:dyDescent="0.25">
      <c r="A25" s="3"/>
      <c r="B25" s="216">
        <v>303</v>
      </c>
      <c r="C25" s="217" t="s">
        <v>130</v>
      </c>
      <c r="D25" s="217" t="s">
        <v>135</v>
      </c>
      <c r="E25" s="218" t="s">
        <v>112</v>
      </c>
      <c r="F25" s="218" t="s">
        <v>59</v>
      </c>
      <c r="G25" s="218" t="s">
        <v>13</v>
      </c>
      <c r="H25" s="219" t="s">
        <v>136</v>
      </c>
      <c r="I25" s="146"/>
      <c r="J25" s="146"/>
      <c r="K25" s="146"/>
    </row>
    <row r="26" spans="1:11" x14ac:dyDescent="0.25">
      <c r="A26" s="3"/>
      <c r="B26" s="216">
        <v>304</v>
      </c>
      <c r="C26" s="217" t="s">
        <v>130</v>
      </c>
      <c r="D26" s="217" t="s">
        <v>137</v>
      </c>
      <c r="E26" s="218" t="s">
        <v>112</v>
      </c>
      <c r="F26" s="218" t="s">
        <v>59</v>
      </c>
      <c r="G26" s="218" t="s">
        <v>14</v>
      </c>
      <c r="H26" s="219" t="s">
        <v>138</v>
      </c>
      <c r="I26" s="146"/>
      <c r="J26" s="146"/>
      <c r="K26" s="146"/>
    </row>
    <row r="27" spans="1:11" x14ac:dyDescent="0.25">
      <c r="A27" s="3"/>
      <c r="B27" s="216">
        <v>305</v>
      </c>
      <c r="C27" s="217" t="s">
        <v>130</v>
      </c>
      <c r="D27" s="217" t="s">
        <v>139</v>
      </c>
      <c r="E27" s="218" t="s">
        <v>105</v>
      </c>
      <c r="F27" s="218" t="s">
        <v>59</v>
      </c>
      <c r="G27" s="218" t="s">
        <v>14</v>
      </c>
      <c r="H27" s="219" t="s">
        <v>140</v>
      </c>
      <c r="I27" s="146"/>
      <c r="J27" s="146"/>
      <c r="K27" s="146"/>
    </row>
    <row r="28" spans="1:11" x14ac:dyDescent="0.25">
      <c r="A28" s="3"/>
      <c r="B28" s="216">
        <v>306</v>
      </c>
      <c r="C28" s="217" t="s">
        <v>130</v>
      </c>
      <c r="D28" s="217" t="s">
        <v>141</v>
      </c>
      <c r="E28" s="218" t="s">
        <v>112</v>
      </c>
      <c r="F28" s="218" t="s">
        <v>59</v>
      </c>
      <c r="G28" s="218" t="s">
        <v>14</v>
      </c>
      <c r="H28" s="219" t="s">
        <v>142</v>
      </c>
      <c r="I28" s="146"/>
      <c r="J28" s="146"/>
      <c r="K28" s="146"/>
    </row>
    <row r="29" spans="1:11" x14ac:dyDescent="0.25">
      <c r="A29" s="3"/>
      <c r="B29" s="216">
        <v>307</v>
      </c>
      <c r="C29" s="217" t="s">
        <v>130</v>
      </c>
      <c r="D29" s="220" t="s">
        <v>143</v>
      </c>
      <c r="E29" s="221" t="s">
        <v>112</v>
      </c>
      <c r="F29" s="221" t="s">
        <v>59</v>
      </c>
      <c r="G29" s="221" t="s">
        <v>14</v>
      </c>
      <c r="H29" s="222" t="s">
        <v>144</v>
      </c>
      <c r="I29" s="146"/>
      <c r="J29" s="146"/>
      <c r="K29" s="146"/>
    </row>
    <row r="30" spans="1:11" x14ac:dyDescent="0.25">
      <c r="A30" s="3"/>
      <c r="B30" s="216">
        <v>308</v>
      </c>
      <c r="C30" s="217" t="s">
        <v>130</v>
      </c>
      <c r="D30" s="217"/>
      <c r="E30" s="218"/>
      <c r="F30" s="218"/>
      <c r="G30" s="218"/>
      <c r="H30" s="219"/>
      <c r="I30" s="146"/>
      <c r="J30" s="146"/>
      <c r="K30" s="146"/>
    </row>
    <row r="31" spans="1:11" x14ac:dyDescent="0.25">
      <c r="A31" s="3"/>
      <c r="B31" s="216">
        <v>309</v>
      </c>
      <c r="C31" s="217" t="s">
        <v>130</v>
      </c>
      <c r="D31" s="217"/>
      <c r="E31" s="218"/>
      <c r="F31" s="218"/>
      <c r="G31" s="218"/>
      <c r="H31" s="219"/>
      <c r="I31" s="146"/>
      <c r="J31" s="146"/>
      <c r="K31" s="146"/>
    </row>
    <row r="32" spans="1:11" x14ac:dyDescent="0.25">
      <c r="A32" s="3"/>
      <c r="B32" s="216"/>
      <c r="C32" s="217"/>
      <c r="D32" s="217"/>
      <c r="E32" s="218"/>
      <c r="F32" s="218"/>
      <c r="G32" s="218"/>
      <c r="H32" s="219"/>
      <c r="I32" s="146"/>
      <c r="J32" s="146"/>
      <c r="K32" s="146"/>
    </row>
    <row r="33" spans="1:11" x14ac:dyDescent="0.25">
      <c r="A33" s="3"/>
      <c r="B33" s="216"/>
      <c r="C33" s="217"/>
      <c r="D33" s="217"/>
      <c r="E33" s="218"/>
      <c r="F33" s="218"/>
      <c r="G33" s="218"/>
      <c r="H33" s="219"/>
      <c r="I33" s="146"/>
      <c r="J33" s="146"/>
      <c r="K33" s="146"/>
    </row>
    <row r="34" spans="1:11" x14ac:dyDescent="0.25">
      <c r="A34" s="3"/>
      <c r="B34" s="216"/>
      <c r="C34" s="217"/>
      <c r="D34" s="217"/>
      <c r="E34" s="218"/>
      <c r="F34" s="218"/>
      <c r="G34" s="218"/>
      <c r="H34" s="219"/>
      <c r="I34" s="146"/>
      <c r="J34" s="146"/>
      <c r="K34" s="146"/>
    </row>
    <row r="35" spans="1:11" x14ac:dyDescent="0.25">
      <c r="A35" s="3"/>
      <c r="B35" s="216"/>
      <c r="C35" s="217"/>
      <c r="D35" s="217"/>
      <c r="E35" s="218"/>
      <c r="F35" s="218"/>
      <c r="G35" s="218"/>
      <c r="H35" s="219"/>
      <c r="I35" s="146"/>
      <c r="J35" s="146"/>
      <c r="K35" s="146"/>
    </row>
    <row r="36" spans="1:11" x14ac:dyDescent="0.25">
      <c r="A36" s="3"/>
      <c r="B36" s="216"/>
      <c r="C36" s="217"/>
      <c r="D36" s="217"/>
      <c r="E36" s="218"/>
      <c r="F36" s="218"/>
      <c r="G36" s="218"/>
      <c r="H36" s="219"/>
      <c r="I36" s="146"/>
      <c r="J36" s="146"/>
      <c r="K36" s="146"/>
    </row>
    <row r="37" spans="1:11" x14ac:dyDescent="0.25">
      <c r="A37" s="3"/>
      <c r="B37" s="216"/>
      <c r="C37" s="217"/>
      <c r="D37" s="217"/>
      <c r="E37" s="218"/>
      <c r="F37" s="218"/>
      <c r="G37" s="218"/>
      <c r="H37" s="219"/>
      <c r="I37" s="146"/>
      <c r="J37" s="146"/>
      <c r="K37" s="146"/>
    </row>
    <row r="38" spans="1:11" x14ac:dyDescent="0.25">
      <c r="A38" s="3"/>
      <c r="B38" s="216"/>
      <c r="C38" s="217"/>
      <c r="D38" s="217"/>
      <c r="E38" s="218"/>
      <c r="F38" s="218"/>
      <c r="G38" s="218"/>
      <c r="H38" s="219"/>
      <c r="I38" s="146"/>
      <c r="J38" s="146"/>
      <c r="K38" s="146"/>
    </row>
    <row r="39" spans="1:11" x14ac:dyDescent="0.25">
      <c r="A39" s="3"/>
      <c r="B39" s="216"/>
      <c r="C39" s="217"/>
      <c r="D39" s="217"/>
      <c r="E39" s="218"/>
      <c r="F39" s="218"/>
      <c r="G39" s="218"/>
      <c r="H39" s="219"/>
      <c r="I39" s="146"/>
      <c r="J39" s="146"/>
      <c r="K39" s="146"/>
    </row>
    <row r="40" spans="1:11" x14ac:dyDescent="0.25">
      <c r="A40" s="3"/>
      <c r="B40" s="216"/>
      <c r="C40" s="217"/>
      <c r="D40" s="217"/>
      <c r="E40" s="218"/>
      <c r="F40" s="218"/>
      <c r="G40" s="218"/>
      <c r="H40" s="219"/>
      <c r="I40" s="146"/>
      <c r="J40" s="146"/>
      <c r="K40" s="146"/>
    </row>
    <row r="41" spans="1:11" x14ac:dyDescent="0.25">
      <c r="A41" s="3"/>
      <c r="B41" s="216"/>
      <c r="C41" s="217"/>
      <c r="D41" s="217"/>
      <c r="E41" s="218"/>
      <c r="F41" s="218"/>
      <c r="G41" s="218"/>
      <c r="H41" s="219"/>
      <c r="I41" s="146"/>
      <c r="J41" s="146"/>
      <c r="K41" s="146"/>
    </row>
    <row r="42" spans="1:11" x14ac:dyDescent="0.25">
      <c r="A42" s="3"/>
      <c r="B42" s="216"/>
      <c r="C42" s="217"/>
      <c r="D42" s="217"/>
      <c r="E42" s="218"/>
      <c r="F42" s="218"/>
      <c r="G42" s="218"/>
      <c r="H42" s="219"/>
      <c r="I42" s="146"/>
      <c r="J42" s="146"/>
      <c r="K42" s="146"/>
    </row>
    <row r="43" spans="1:11" x14ac:dyDescent="0.25">
      <c r="A43" s="3"/>
      <c r="B43" s="216"/>
      <c r="C43" s="217"/>
      <c r="D43" s="217"/>
      <c r="E43" s="218"/>
      <c r="F43" s="218"/>
      <c r="G43" s="218"/>
      <c r="H43" s="219"/>
      <c r="I43" s="146"/>
      <c r="J43" s="146"/>
      <c r="K43" s="146"/>
    </row>
    <row r="44" spans="1:11" x14ac:dyDescent="0.25">
      <c r="A44" s="3"/>
      <c r="B44" s="216"/>
      <c r="C44" s="217"/>
      <c r="D44" s="217"/>
      <c r="E44" s="218"/>
      <c r="F44" s="218"/>
      <c r="G44" s="218"/>
      <c r="H44" s="219"/>
      <c r="I44" s="146"/>
      <c r="J44" s="146"/>
      <c r="K44" s="146"/>
    </row>
    <row r="45" spans="1:11" x14ac:dyDescent="0.25">
      <c r="A45" s="3"/>
      <c r="B45" s="216"/>
      <c r="C45" s="217"/>
      <c r="D45" s="217"/>
      <c r="E45" s="218"/>
      <c r="F45" s="218"/>
      <c r="G45" s="218"/>
      <c r="H45" s="219"/>
      <c r="I45" s="146"/>
      <c r="J45" s="146"/>
      <c r="K45" s="146"/>
    </row>
    <row r="46" spans="1:11" x14ac:dyDescent="0.25">
      <c r="A46" s="3"/>
      <c r="B46" s="216"/>
      <c r="C46" s="217"/>
      <c r="D46" s="220"/>
      <c r="E46" s="221"/>
      <c r="F46" s="221"/>
      <c r="G46" s="221"/>
      <c r="H46" s="222"/>
      <c r="I46" s="146"/>
      <c r="J46" s="146"/>
      <c r="K46" s="146"/>
    </row>
    <row r="47" spans="1:11" x14ac:dyDescent="0.25">
      <c r="A47" s="3"/>
      <c r="B47" s="216"/>
      <c r="C47" s="217"/>
      <c r="D47" s="220"/>
      <c r="E47" s="221"/>
      <c r="F47" s="221"/>
      <c r="G47" s="221"/>
      <c r="H47" s="222"/>
      <c r="I47" s="146"/>
      <c r="J47" s="146"/>
      <c r="K47" s="146"/>
    </row>
    <row r="48" spans="1:11" x14ac:dyDescent="0.25">
      <c r="A48" s="3"/>
      <c r="B48" s="216"/>
      <c r="C48" s="217"/>
      <c r="D48" s="220"/>
      <c r="E48" s="221"/>
      <c r="F48" s="221"/>
      <c r="G48" s="221"/>
      <c r="H48" s="222"/>
      <c r="I48" s="146"/>
      <c r="J48" s="146"/>
      <c r="K48" s="146"/>
    </row>
    <row r="49" spans="1:11" x14ac:dyDescent="0.25">
      <c r="A49" s="3"/>
      <c r="B49" s="216"/>
      <c r="C49" s="217"/>
      <c r="D49" s="217"/>
      <c r="E49" s="218"/>
      <c r="F49" s="218"/>
      <c r="G49" s="218"/>
      <c r="H49" s="219"/>
      <c r="I49" s="146"/>
      <c r="J49" s="146"/>
      <c r="K49" s="146"/>
    </row>
    <row r="50" spans="1:11" x14ac:dyDescent="0.25">
      <c r="A50" s="3"/>
      <c r="B50" s="216"/>
      <c r="C50" s="217"/>
      <c r="D50" s="220"/>
      <c r="E50" s="221"/>
      <c r="F50" s="221"/>
      <c r="G50" s="221"/>
      <c r="H50" s="222"/>
      <c r="I50" s="146"/>
      <c r="J50" s="146"/>
      <c r="K50" s="146"/>
    </row>
    <row r="51" spans="1:11" x14ac:dyDescent="0.25">
      <c r="A51" s="3"/>
      <c r="B51" s="216"/>
      <c r="C51" s="217"/>
      <c r="D51" s="217"/>
      <c r="E51" s="218"/>
      <c r="F51" s="218"/>
      <c r="G51" s="218"/>
      <c r="H51" s="219"/>
      <c r="I51" s="146"/>
      <c r="J51" s="146"/>
      <c r="K51" s="146"/>
    </row>
    <row r="52" spans="1:11" x14ac:dyDescent="0.25">
      <c r="A52" s="3"/>
      <c r="B52" s="216"/>
      <c r="C52" s="217"/>
      <c r="D52" s="217"/>
      <c r="E52" s="218"/>
      <c r="F52" s="218"/>
      <c r="G52" s="218"/>
      <c r="H52" s="219"/>
      <c r="I52" s="146"/>
      <c r="J52" s="146"/>
      <c r="K52" s="146"/>
    </row>
    <row r="53" spans="1:11" x14ac:dyDescent="0.25">
      <c r="A53" s="3"/>
      <c r="B53" s="216"/>
      <c r="C53" s="217"/>
      <c r="D53" s="217"/>
      <c r="E53" s="218"/>
      <c r="F53" s="218"/>
      <c r="G53" s="218"/>
      <c r="H53" s="219"/>
      <c r="I53" s="146"/>
      <c r="J53" s="146"/>
      <c r="K53" s="146"/>
    </row>
    <row r="54" spans="1:11" x14ac:dyDescent="0.25">
      <c r="A54" s="3"/>
      <c r="B54" s="216"/>
      <c r="C54" s="217"/>
      <c r="D54" s="217"/>
      <c r="E54" s="218"/>
      <c r="F54" s="218"/>
      <c r="G54" s="218"/>
      <c r="H54" s="219"/>
      <c r="I54" s="146"/>
      <c r="J54" s="146"/>
      <c r="K54" s="146"/>
    </row>
    <row r="55" spans="1:11" x14ac:dyDescent="0.25">
      <c r="A55" s="3"/>
      <c r="B55" s="216"/>
      <c r="C55" s="217"/>
      <c r="D55" s="217"/>
      <c r="E55" s="218"/>
      <c r="F55" s="218"/>
      <c r="G55" s="218"/>
      <c r="H55" s="219"/>
      <c r="I55" s="146"/>
      <c r="J55" s="146"/>
      <c r="K55" s="146"/>
    </row>
    <row r="56" spans="1:11" x14ac:dyDescent="0.25">
      <c r="A56" s="3"/>
      <c r="B56" s="216"/>
      <c r="C56" s="217"/>
      <c r="D56" s="217"/>
      <c r="E56" s="218"/>
      <c r="F56" s="218"/>
      <c r="G56" s="218"/>
      <c r="H56" s="219"/>
      <c r="I56" s="146"/>
      <c r="J56" s="146"/>
      <c r="K56" s="146"/>
    </row>
    <row r="57" spans="1:11" x14ac:dyDescent="0.25">
      <c r="A57" s="3"/>
      <c r="B57" s="216"/>
      <c r="C57" s="217"/>
      <c r="D57" s="217"/>
      <c r="E57" s="218"/>
      <c r="F57" s="218"/>
      <c r="G57" s="218"/>
      <c r="H57" s="219"/>
      <c r="I57" s="146"/>
      <c r="J57" s="146"/>
      <c r="K57" s="146"/>
    </row>
    <row r="58" spans="1:11" x14ac:dyDescent="0.25">
      <c r="A58" s="3"/>
      <c r="B58" s="216"/>
      <c r="C58" s="217"/>
      <c r="D58" s="217"/>
      <c r="E58" s="218"/>
      <c r="F58" s="218"/>
      <c r="G58" s="218"/>
      <c r="H58" s="219"/>
      <c r="I58" s="146"/>
      <c r="J58" s="146"/>
      <c r="K58" s="146"/>
    </row>
    <row r="59" spans="1:11" x14ac:dyDescent="0.25">
      <c r="A59" s="3"/>
      <c r="B59" s="216"/>
      <c r="C59" s="217"/>
      <c r="D59" s="217"/>
      <c r="E59" s="218"/>
      <c r="F59" s="218"/>
      <c r="G59" s="218"/>
      <c r="H59" s="219"/>
      <c r="I59" s="146"/>
      <c r="J59" s="146"/>
      <c r="K59" s="146"/>
    </row>
    <row r="60" spans="1:11" x14ac:dyDescent="0.25">
      <c r="A60" s="3"/>
      <c r="B60" s="216"/>
      <c r="C60" s="217"/>
      <c r="D60" s="217"/>
      <c r="E60" s="218"/>
      <c r="F60" s="218"/>
      <c r="G60" s="218"/>
      <c r="H60" s="219"/>
      <c r="I60" s="146"/>
      <c r="J60" s="146"/>
      <c r="K60" s="146"/>
    </row>
    <row r="61" spans="1:11" x14ac:dyDescent="0.25">
      <c r="A61" s="3"/>
      <c r="B61" s="216"/>
      <c r="C61" s="217"/>
      <c r="D61" s="217"/>
      <c r="E61" s="218"/>
      <c r="F61" s="218"/>
      <c r="G61" s="218"/>
      <c r="H61" s="219"/>
      <c r="I61" s="146"/>
      <c r="J61" s="146"/>
      <c r="K61" s="146"/>
    </row>
    <row r="62" spans="1:11" x14ac:dyDescent="0.25">
      <c r="A62" s="3"/>
      <c r="B62" s="216"/>
      <c r="C62" s="217"/>
      <c r="D62" s="217"/>
      <c r="E62" s="218"/>
      <c r="F62" s="218"/>
      <c r="G62" s="218"/>
      <c r="H62" s="219"/>
      <c r="I62" s="146"/>
      <c r="J62" s="146"/>
      <c r="K62" s="146"/>
    </row>
    <row r="63" spans="1:11" x14ac:dyDescent="0.25">
      <c r="A63" s="3"/>
      <c r="B63" s="216"/>
      <c r="C63" s="217"/>
      <c r="D63" s="217"/>
      <c r="E63" s="218"/>
      <c r="F63" s="218"/>
      <c r="G63" s="218"/>
      <c r="H63" s="219"/>
      <c r="I63" s="146"/>
      <c r="J63" s="146"/>
      <c r="K63" s="146"/>
    </row>
    <row r="64" spans="1:11" x14ac:dyDescent="0.25">
      <c r="A64" s="3"/>
      <c r="B64" s="216"/>
      <c r="C64" s="217"/>
      <c r="D64" s="217"/>
      <c r="E64" s="218"/>
      <c r="F64" s="218"/>
      <c r="G64" s="218"/>
      <c r="H64" s="219"/>
      <c r="I64" s="146"/>
      <c r="J64" s="146"/>
      <c r="K64" s="146"/>
    </row>
    <row r="65" spans="1:11" x14ac:dyDescent="0.25">
      <c r="A65" s="3"/>
      <c r="B65" s="216"/>
      <c r="C65" s="217"/>
      <c r="D65" s="217"/>
      <c r="E65" s="218"/>
      <c r="F65" s="218"/>
      <c r="G65" s="218"/>
      <c r="H65" s="219"/>
      <c r="I65" s="146"/>
      <c r="J65" s="146"/>
      <c r="K65" s="146"/>
    </row>
    <row r="66" spans="1:11" x14ac:dyDescent="0.25">
      <c r="A66" s="3"/>
      <c r="B66" s="216"/>
      <c r="C66" s="217"/>
      <c r="D66" s="217"/>
      <c r="E66" s="218"/>
      <c r="F66" s="218"/>
      <c r="G66" s="218"/>
      <c r="H66" s="219"/>
      <c r="I66" s="146"/>
      <c r="J66" s="146"/>
      <c r="K66" s="146"/>
    </row>
    <row r="67" spans="1:11" x14ac:dyDescent="0.25">
      <c r="A67" s="3"/>
      <c r="B67" s="216"/>
      <c r="C67" s="217"/>
      <c r="D67" s="217"/>
      <c r="E67" s="218"/>
      <c r="F67" s="218"/>
      <c r="G67" s="218"/>
      <c r="H67" s="219"/>
      <c r="I67" s="146"/>
      <c r="J67" s="146"/>
      <c r="K67" s="146"/>
    </row>
    <row r="68" spans="1:11" x14ac:dyDescent="0.25">
      <c r="A68" s="3"/>
      <c r="B68" s="216"/>
      <c r="C68" s="217"/>
      <c r="D68" s="217"/>
      <c r="E68" s="218"/>
      <c r="F68" s="218"/>
      <c r="G68" s="218"/>
      <c r="H68" s="219"/>
      <c r="I68" s="146"/>
      <c r="J68" s="146"/>
      <c r="K68" s="146"/>
    </row>
    <row r="69" spans="1:11" x14ac:dyDescent="0.25">
      <c r="A69" s="3"/>
      <c r="B69" s="216"/>
      <c r="C69" s="217"/>
      <c r="D69" s="217"/>
      <c r="E69" s="218"/>
      <c r="F69" s="218"/>
      <c r="G69" s="218"/>
      <c r="H69" s="219"/>
      <c r="I69" s="146"/>
      <c r="J69" s="146"/>
      <c r="K69" s="146"/>
    </row>
    <row r="70" spans="1:11" x14ac:dyDescent="0.25">
      <c r="A70" s="3"/>
      <c r="B70" s="223"/>
      <c r="C70" s="224"/>
      <c r="D70" s="224"/>
      <c r="E70" s="225"/>
      <c r="F70" s="225"/>
      <c r="G70" s="225"/>
      <c r="H70" s="226"/>
      <c r="I70" s="146"/>
      <c r="J70" s="146"/>
      <c r="K70" s="146"/>
    </row>
  </sheetData>
  <sheetProtection algorithmName="SHA-512" hashValue="MlInpNU/50w7tMvA3eJkAtGO+iKl2e13Opjg319vXCoPVjtjNCqgN6R5KHcsG1BeCiLBpPxA2lNNT9CLAHRjMA==" saltValue="O/EiQeiqEnZYw4D5Bdqy8w==" spinCount="100000" sheet="1" objects="1" scenarios="1"/>
  <phoneticPr fontId="44" type="noConversion"/>
  <conditionalFormatting sqref="D6:D22">
    <cfRule type="expression" dxfId="5" priority="4">
      <formula>IF(COUNTIF($D$6:$D6,$D6)&gt;1,TRUE,FALSE)</formula>
    </cfRule>
  </conditionalFormatting>
  <conditionalFormatting sqref="B6:B22">
    <cfRule type="expression" dxfId="4" priority="1">
      <formula>IF(AND($B6=0,$D6&gt;0),TRUE,FALSE)</formula>
    </cfRule>
    <cfRule type="expression" dxfId="3" priority="2">
      <formula>IF(COUNTIF($B$6:$B6,$B6)&gt;1,TRUE,FALSE)</formula>
    </cfRule>
  </conditionalFormatting>
  <dataValidations count="5">
    <dataValidation type="list" allowBlank="1" showInputMessage="1" sqref="K6" xr:uid="{624098AE-3D23-4BFE-A885-EDE3F550A0A7}">
      <formula1>"2020,2021,2022,2023,2024,2025,2026,2027,2028,2029,2030"</formula1>
    </dataValidation>
    <dataValidation type="list" allowBlank="1" showInputMessage="1" showErrorMessage="1" sqref="G6:G22" xr:uid="{63834ED2-D0A0-48FD-B91E-0C4CD9A634FA}">
      <formula1>"Sum,Average"</formula1>
    </dataValidation>
    <dataValidation type="list" allowBlank="1" showInputMessage="1" showErrorMessage="1" sqref="F6:F22" xr:uid="{E25901C6-B41E-42AB-91D5-A8CD028C489D}">
      <formula1>"Yes,No"</formula1>
    </dataValidation>
    <dataValidation type="custom" allowBlank="1" showInputMessage="1" showErrorMessage="1" errorTitle="Duplicate KPI Code!" error="Please, do not enter the duplicate KPI Code!" sqref="B6:B22" xr:uid="{B8477DF6-A280-4349-8BBE-1E0BBD61B329}">
      <formula1>IF(COUNTIF($B$6:$B6,$B6)&gt;1,FALSE,TRUE)</formula1>
    </dataValidation>
    <dataValidation type="custom" allowBlank="1" showInputMessage="1" showErrorMessage="1" errorTitle="Duplicate Criteria!" error="Please, do not enter the duplicate value!" sqref="D6:D22" xr:uid="{7A1BC42B-2ED1-4696-B7E6-3A0D7DB6E6CF}">
      <formula1>IF(COUNTIF($D$6:$D6,$D6)&gt;1,FALSE,TRUE)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939C96-59CC-4CC7-8645-68A89BD4BC65}">
          <x14:formula1>
            <xm:f>Calc!$B$10:$B$21</xm:f>
          </x14:formula1>
          <xm:sqref>K7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77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49" t="s">
        <v>0</v>
      </c>
      <c r="C5" s="150" t="s">
        <v>10</v>
      </c>
      <c r="D5" s="150" t="s">
        <v>7</v>
      </c>
      <c r="E5" s="150" t="s">
        <v>1</v>
      </c>
      <c r="F5" s="65" t="str">
        <f>IFERROR(INDEX(Calc!$H$7:$H$18,COLUMN(CY_Actual!F4)-COLUMN(CY_Actual!$E$4)),"")</f>
        <v>Jan 2022</v>
      </c>
      <c r="G5" s="65" t="str">
        <f>IFERROR(INDEX(Calc!$H$7:$H$18,COLUMN(CY_Actual!G4)-COLUMN(CY_Actual!$E$4)),"")</f>
        <v>Feb 2022</v>
      </c>
      <c r="H5" s="65" t="str">
        <f>IFERROR(INDEX(Calc!$H$7:$H$18,COLUMN(CY_Actual!H4)-COLUMN(CY_Actual!$E$4)),"")</f>
        <v>Mar 2022</v>
      </c>
      <c r="I5" s="65" t="str">
        <f>IFERROR(INDEX(Calc!$H$7:$H$18,COLUMN(CY_Actual!I4)-COLUMN(CY_Actual!$E$4)),"")</f>
        <v>Apr 2022</v>
      </c>
      <c r="J5" s="65" t="str">
        <f>IFERROR(INDEX(Calc!$H$7:$H$18,COLUMN(CY_Actual!J4)-COLUMN(CY_Actual!$E$4)),"")</f>
        <v>May 2022</v>
      </c>
      <c r="K5" s="65" t="str">
        <f>IFERROR(INDEX(Calc!$H$7:$H$18,COLUMN(CY_Actual!K4)-COLUMN(CY_Actual!$E$4)),"")</f>
        <v>Jun 2022</v>
      </c>
      <c r="L5" s="65" t="str">
        <f>IFERROR(INDEX(Calc!$H$7:$H$18,COLUMN(CY_Actual!L4)-COLUMN(CY_Actual!$E$4)),"")</f>
        <v>Jul 2022</v>
      </c>
      <c r="M5" s="65" t="str">
        <f>IFERROR(INDEX(Calc!$H$7:$H$18,COLUMN(CY_Actual!M4)-COLUMN(CY_Actual!$E$4)),"")</f>
        <v>Aug 2022</v>
      </c>
      <c r="N5" s="65" t="str">
        <f>IFERROR(INDEX(Calc!$H$7:$H$18,COLUMN(CY_Actual!N4)-COLUMN(CY_Actual!$E$4)),"")</f>
        <v>Sep 2022</v>
      </c>
      <c r="O5" s="65" t="str">
        <f>IFERROR(INDEX(Calc!$H$7:$H$18,COLUMN(CY_Actual!O4)-COLUMN(CY_Actual!$E$4)),"")</f>
        <v>Oct 2022</v>
      </c>
      <c r="P5" s="65" t="str">
        <f>IFERROR(INDEX(Calc!$H$7:$H$18,COLUMN(CY_Actual!P4)-COLUMN(CY_Actual!$E$4)),"")</f>
        <v>Nov 2022</v>
      </c>
      <c r="Q5" s="66" t="str">
        <f>IFERROR(INDEX(Calc!$H$7:$H$18,COLUMN(CY_Actual!Q4)-COLUMN(CY_Actual!$E$4)),"")</f>
        <v>Dec 2022</v>
      </c>
    </row>
    <row r="6" spans="1:17" x14ac:dyDescent="0.25">
      <c r="A6" s="3"/>
      <c r="B6" s="64">
        <f>IFERROR(IF(LEN(INDEX(Metrics!$B$6:$H$22,ROW($A6)-ROW($A$5),MATCH(B$5,Metrics!$B$5:$H$5,0)))=0,"",INDEX(Metrics!$B$6:$H$22,ROW($A6)-ROW($A$5),MATCH(B$5,Metrics!$B$5:$H$5,0))),"")</f>
        <v>101</v>
      </c>
      <c r="C6" s="159" t="str">
        <f>IFERROR(IF(LEN(INDEX(Metrics!$B$6:$H$22,ROW($A6)-ROW($A$5),MATCH(C$5,Metrics!$B$5:$H$5,0)))=0,"",INDEX(Metrics!$B$6:$H$22,ROW($A6)-ROW($A$5),MATCH(C$5,Metrics!$B$5:$H$5,0))),"")</f>
        <v>Customer Satisfaction</v>
      </c>
      <c r="D6" s="159" t="str">
        <f>IFERROR(IF(LEN(INDEX(Metrics!$B$6:$H$22,ROW($A6)-ROW($A$5),MATCH(D$5,Metrics!$B$5:$H$5,0)))=0,"",INDEX(Metrics!$B$6:$H$22,ROW($A6)-ROW($A$5),MATCH(D$5,Metrics!$B$5:$H$5,0))),"")</f>
        <v>Average Hold Time</v>
      </c>
      <c r="E6" s="41" t="str">
        <f>IFERROR(IF(LEN(INDEX(Metrics!$B$6:$H$22,ROW($A6)-ROW($A$5),MATCH(E$5,Metrics!$B$5:$H$5,0)))=0,"",INDEX(Metrics!$B$6:$H$22,ROW($A6)-ROW($A$5),MATCH(E$5,Metrics!$B$5:$H$5,0))),"")</f>
        <v>Seconds</v>
      </c>
      <c r="F6" s="179">
        <v>14.249684459592006</v>
      </c>
      <c r="G6" s="179">
        <v>13.083669348750004</v>
      </c>
      <c r="H6" s="179">
        <v>15.31584444708864</v>
      </c>
      <c r="I6" s="179">
        <v>13.087771231791113</v>
      </c>
      <c r="J6" s="179">
        <v>13.780951089492795</v>
      </c>
      <c r="K6" s="179">
        <v>13.871040527734795</v>
      </c>
      <c r="L6" s="179"/>
      <c r="M6" s="179"/>
      <c r="N6" s="179"/>
      <c r="O6" s="179"/>
      <c r="P6" s="179"/>
      <c r="Q6" s="180"/>
    </row>
    <row r="7" spans="1:17" x14ac:dyDescent="0.25">
      <c r="A7" s="3"/>
      <c r="B7" s="62">
        <f>IFERROR(IF(LEN(INDEX(Metrics!$B$6:$H$22,ROW($A7)-ROW($A$5),MATCH(B$5,Metrics!$B$5:$H$5,0)))=0,"",INDEX(Metrics!$B$6:$H$22,ROW($A7)-ROW($A$5),MATCH(B$5,Metrics!$B$5:$H$5,0))),"")</f>
        <v>102</v>
      </c>
      <c r="C7" s="160" t="str">
        <f>IFERROR(IF(LEN(INDEX(Metrics!$B$6:$H$22,ROW($A7)-ROW($A$5),MATCH(C$5,Metrics!$B$5:$H$5,0)))=0,"",INDEX(Metrics!$B$6:$H$22,ROW($A7)-ROW($A$5),MATCH(C$5,Metrics!$B$5:$H$5,0))),"")</f>
        <v>Customer Satisfaction</v>
      </c>
      <c r="D7" s="160" t="str">
        <f>IFERROR(IF(LEN(INDEX(Metrics!$B$6:$H$22,ROW($A7)-ROW($A$5),MATCH(D$5,Metrics!$B$5:$H$5,0)))=0,"",INDEX(Metrics!$B$6:$H$22,ROW($A7)-ROW($A$5),MATCH(D$5,Metrics!$B$5:$H$5,0))),"")</f>
        <v>Average Speed of Answer (ASA)</v>
      </c>
      <c r="E7" s="42" t="str">
        <f>IFERROR(IF(LEN(INDEX(Metrics!$B$6:$H$22,ROW($A7)-ROW($A$5),MATCH(E$5,Metrics!$B$5:$H$5,0)))=0,"",INDEX(Metrics!$B$6:$H$22,ROW($A7)-ROW($A$5),MATCH(E$5,Metrics!$B$5:$H$5,0))),"")</f>
        <v>Seconds</v>
      </c>
      <c r="F7" s="181">
        <v>11.055634531119358</v>
      </c>
      <c r="G7" s="181">
        <v>10.884293100469003</v>
      </c>
      <c r="H7" s="181">
        <v>8.8634168858726401</v>
      </c>
      <c r="I7" s="181">
        <v>10.937584194357299</v>
      </c>
      <c r="J7" s="181">
        <v>8.4739456010935896</v>
      </c>
      <c r="K7" s="181">
        <v>10.270465702153503</v>
      </c>
      <c r="L7" s="181"/>
      <c r="M7" s="181"/>
      <c r="N7" s="181"/>
      <c r="O7" s="181"/>
      <c r="P7" s="181"/>
      <c r="Q7" s="182"/>
    </row>
    <row r="8" spans="1:17" x14ac:dyDescent="0.25">
      <c r="A8" s="3"/>
      <c r="B8" s="62">
        <f>IFERROR(IF(LEN(INDEX(Metrics!$B$6:$H$22,ROW($A8)-ROW($A$5),MATCH(B$5,Metrics!$B$5:$H$5,0)))=0,"",INDEX(Metrics!$B$6:$H$22,ROW($A8)-ROW($A$5),MATCH(B$5,Metrics!$B$5:$H$5,0))),"")</f>
        <v>103</v>
      </c>
      <c r="C8" s="160" t="str">
        <f>IFERROR(IF(LEN(INDEX(Metrics!$B$6:$H$22,ROW($A8)-ROW($A$5),MATCH(C$5,Metrics!$B$5:$H$5,0)))=0,"",INDEX(Metrics!$B$6:$H$22,ROW($A8)-ROW($A$5),MATCH(C$5,Metrics!$B$5:$H$5,0))),"")</f>
        <v>Customer Satisfaction</v>
      </c>
      <c r="D8" s="160" t="str">
        <f>IFERROR(IF(LEN(INDEX(Metrics!$B$6:$H$22,ROW($A8)-ROW($A$5),MATCH(D$5,Metrics!$B$5:$H$5,0)))=0,"",INDEX(Metrics!$B$6:$H$22,ROW($A8)-ROW($A$5),MATCH(D$5,Metrics!$B$5:$H$5,0))),"")</f>
        <v>Abandonment Rate</v>
      </c>
      <c r="E8" s="42" t="str">
        <f>IFERROR(IF(LEN(INDEX(Metrics!$B$6:$H$22,ROW($A8)-ROW($A$5),MATCH(E$5,Metrics!$B$5:$H$5,0)))=0,"",INDEX(Metrics!$B$6:$H$22,ROW($A8)-ROW($A$5),MATCH(E$5,Metrics!$B$5:$H$5,0))),"")</f>
        <v>%</v>
      </c>
      <c r="F8" s="185">
        <v>6.5968614991319049E-2</v>
      </c>
      <c r="G8" s="185">
        <v>6.7958939639162899E-2</v>
      </c>
      <c r="H8" s="185">
        <v>6.0052960496860548E-2</v>
      </c>
      <c r="I8" s="185">
        <v>6.3521010224846255E-2</v>
      </c>
      <c r="J8" s="185">
        <v>5.3409844502283726E-2</v>
      </c>
      <c r="K8" s="185">
        <v>5.9769875183675422E-2</v>
      </c>
      <c r="L8" s="185"/>
      <c r="M8" s="185"/>
      <c r="N8" s="185"/>
      <c r="O8" s="185"/>
      <c r="P8" s="185"/>
      <c r="Q8" s="186"/>
    </row>
    <row r="9" spans="1:17" x14ac:dyDescent="0.25">
      <c r="A9" s="3"/>
      <c r="B9" s="62">
        <f>IFERROR(IF(LEN(INDEX(Metrics!$B$6:$H$22,ROW($A9)-ROW($A$5),MATCH(B$5,Metrics!$B$5:$H$5,0)))=0,"",INDEX(Metrics!$B$6:$H$22,ROW($A9)-ROW($A$5),MATCH(B$5,Metrics!$B$5:$H$5,0))),"")</f>
        <v>104</v>
      </c>
      <c r="C9" s="160" t="str">
        <f>IFERROR(IF(LEN(INDEX(Metrics!$B$6:$H$22,ROW($A9)-ROW($A$5),MATCH(C$5,Metrics!$B$5:$H$5,0)))=0,"",INDEX(Metrics!$B$6:$H$22,ROW($A9)-ROW($A$5),MATCH(C$5,Metrics!$B$5:$H$5,0))),"")</f>
        <v>Customer Satisfaction</v>
      </c>
      <c r="D9" s="160" t="str">
        <f>IFERROR(IF(LEN(INDEX(Metrics!$B$6:$H$22,ROW($A9)-ROW($A$5),MATCH(D$5,Metrics!$B$5:$H$5,0)))=0,"",INDEX(Metrics!$B$6:$H$22,ROW($A9)-ROW($A$5),MATCH(D$5,Metrics!$B$5:$H$5,0))),"")</f>
        <v>SLA Adherence: Speed of Answer (&lt; 10 sec)</v>
      </c>
      <c r="E9" s="42" t="str">
        <f>IFERROR(IF(LEN(INDEX(Metrics!$B$6:$H$22,ROW($A9)-ROW($A$5),MATCH(E$5,Metrics!$B$5:$H$5,0)))=0,"",INDEX(Metrics!$B$6:$H$22,ROW($A9)-ROW($A$5),MATCH(E$5,Metrics!$B$5:$H$5,0))),"")</f>
        <v>%</v>
      </c>
      <c r="F9" s="185">
        <v>0.8345432899812959</v>
      </c>
      <c r="G9" s="185">
        <v>0.96209350166793606</v>
      </c>
      <c r="H9" s="185">
        <v>0.71702422407936006</v>
      </c>
      <c r="I9" s="185">
        <v>0.7178535758690795</v>
      </c>
      <c r="J9" s="185">
        <v>0.80917743715095514</v>
      </c>
      <c r="K9" s="185">
        <v>0.76396455833936727</v>
      </c>
      <c r="L9" s="185"/>
      <c r="M9" s="185"/>
      <c r="N9" s="185"/>
      <c r="O9" s="185"/>
      <c r="P9" s="185"/>
      <c r="Q9" s="186"/>
    </row>
    <row r="10" spans="1:17" x14ac:dyDescent="0.25">
      <c r="A10" s="3"/>
      <c r="B10" s="62">
        <f>IFERROR(IF(LEN(INDEX(Metrics!$B$6:$H$22,ROW($A10)-ROW($A$5),MATCH(B$5,Metrics!$B$5:$H$5,0)))=0,"",INDEX(Metrics!$B$6:$H$22,ROW($A10)-ROW($A$5),MATCH(B$5,Metrics!$B$5:$H$5,0))),"")</f>
        <v>105</v>
      </c>
      <c r="C10" s="160" t="str">
        <f>IFERROR(IF(LEN(INDEX(Metrics!$B$6:$H$22,ROW($A10)-ROW($A$5),MATCH(C$5,Metrics!$B$5:$H$5,0)))=0,"",INDEX(Metrics!$B$6:$H$22,ROW($A10)-ROW($A$5),MATCH(C$5,Metrics!$B$5:$H$5,0))),"")</f>
        <v>Customer Satisfaction</v>
      </c>
      <c r="D10" s="160" t="str">
        <f>IFERROR(IF(LEN(INDEX(Metrics!$B$6:$H$22,ROW($A10)-ROW($A$5),MATCH(D$5,Metrics!$B$5:$H$5,0)))=0,"",INDEX(Metrics!$B$6:$H$22,ROW($A10)-ROW($A$5),MATCH(D$5,Metrics!$B$5:$H$5,0))),"")</f>
        <v>First Contact Resolution Rate</v>
      </c>
      <c r="E10" s="42" t="str">
        <f>IFERROR(IF(LEN(INDEX(Metrics!$B$6:$H$22,ROW($A10)-ROW($A$5),MATCH(E$5,Metrics!$B$5:$H$5,0)))=0,"",INDEX(Metrics!$B$6:$H$22,ROW($A10)-ROW($A$5),MATCH(E$5,Metrics!$B$5:$H$5,0))),"")</f>
        <v>%</v>
      </c>
      <c r="F10" s="185">
        <v>0.98053626070400002</v>
      </c>
      <c r="G10" s="185">
        <v>1.07518722669167</v>
      </c>
      <c r="H10" s="185">
        <v>0.98593773447133426</v>
      </c>
      <c r="I10" s="185">
        <v>0.95895435702527643</v>
      </c>
      <c r="J10" s="185">
        <v>0.90285957659858684</v>
      </c>
      <c r="K10" s="185">
        <v>0.92173574173575823</v>
      </c>
      <c r="L10" s="185"/>
      <c r="M10" s="185"/>
      <c r="N10" s="185"/>
      <c r="O10" s="185"/>
      <c r="P10" s="185"/>
      <c r="Q10" s="186"/>
    </row>
    <row r="11" spans="1:17" x14ac:dyDescent="0.25">
      <c r="A11" s="3"/>
      <c r="B11" s="62">
        <f>IFERROR(IF(LEN(INDEX(Metrics!$B$6:$H$22,ROW($A11)-ROW($A$5),MATCH(B$5,Metrics!$B$5:$H$5,0)))=0,"",INDEX(Metrics!$B$6:$H$22,ROW($A11)-ROW($A$5),MATCH(B$5,Metrics!$B$5:$H$5,0))),"")</f>
        <v>106</v>
      </c>
      <c r="C11" s="160" t="str">
        <f>IFERROR(IF(LEN(INDEX(Metrics!$B$6:$H$22,ROW($A11)-ROW($A$5),MATCH(C$5,Metrics!$B$5:$H$5,0)))=0,"",INDEX(Metrics!$B$6:$H$22,ROW($A11)-ROW($A$5),MATCH(C$5,Metrics!$B$5:$H$5,0))),"")</f>
        <v>Customer Satisfaction</v>
      </c>
      <c r="D11" s="160" t="str">
        <f>IFERROR(IF(LEN(INDEX(Metrics!$B$6:$H$22,ROW($A11)-ROW($A$5),MATCH(D$5,Metrics!$B$5:$H$5,0)))=0,"",INDEX(Metrics!$B$6:$H$22,ROW($A11)-ROW($A$5),MATCH(D$5,Metrics!$B$5:$H$5,0))),"")</f>
        <v>Number of Holds per Call</v>
      </c>
      <c r="E11" s="42" t="str">
        <f>IFERROR(IF(LEN(INDEX(Metrics!$B$6:$H$22,ROW($A11)-ROW($A$5),MATCH(E$5,Metrics!$B$5:$H$5,0)))=0,"",INDEX(Metrics!$B$6:$H$22,ROW($A11)-ROW($A$5),MATCH(E$5,Metrics!$B$5:$H$5,0))),"")</f>
        <v>#</v>
      </c>
      <c r="F11" s="176">
        <v>0.144528149376</v>
      </c>
      <c r="G11" s="176">
        <v>0.15463619404571524</v>
      </c>
      <c r="H11" s="176">
        <v>0.133887825131808</v>
      </c>
      <c r="I11" s="176">
        <v>0.16826272506227427</v>
      </c>
      <c r="J11" s="176">
        <v>0.16372340143233641</v>
      </c>
      <c r="K11" s="176">
        <v>0.14695765097990698</v>
      </c>
      <c r="L11" s="177"/>
      <c r="M11" s="177"/>
      <c r="N11" s="177"/>
      <c r="O11" s="177"/>
      <c r="P11" s="177"/>
      <c r="Q11" s="178"/>
    </row>
    <row r="12" spans="1:17" x14ac:dyDescent="0.25">
      <c r="A12" s="3"/>
      <c r="B12" s="62">
        <f>IFERROR(IF(LEN(INDEX(Metrics!$B$6:$H$22,ROW($A12)-ROW($A$5),MATCH(B$5,Metrics!$B$5:$H$5,0)))=0,"",INDEX(Metrics!$B$6:$H$22,ROW($A12)-ROW($A$5),MATCH(B$5,Metrics!$B$5:$H$5,0))),"")</f>
        <v>107</v>
      </c>
      <c r="C12" s="160" t="str">
        <f>IFERROR(IF(LEN(INDEX(Metrics!$B$6:$H$22,ROW($A12)-ROW($A$5),MATCH(C$5,Metrics!$B$5:$H$5,0)))=0,"",INDEX(Metrics!$B$6:$H$22,ROW($A12)-ROW($A$5),MATCH(C$5,Metrics!$B$5:$H$5,0))),"")</f>
        <v>Customer Satisfaction</v>
      </c>
      <c r="D12" s="160" t="str">
        <f>IFERROR(IF(LEN(INDEX(Metrics!$B$6:$H$22,ROW($A12)-ROW($A$5),MATCH(D$5,Metrics!$B$5:$H$5,0)))=0,"",INDEX(Metrics!$B$6:$H$22,ROW($A12)-ROW($A$5),MATCH(D$5,Metrics!$B$5:$H$5,0))),"")</f>
        <v>Total Number of Holds</v>
      </c>
      <c r="E12" s="42" t="str">
        <f>IFERROR(IF(LEN(INDEX(Metrics!$B$6:$H$22,ROW($A12)-ROW($A$5),MATCH(E$5,Metrics!$B$5:$H$5,0)))=0,"",INDEX(Metrics!$B$6:$H$22,ROW($A12)-ROW($A$5),MATCH(E$5,Metrics!$B$5:$H$5,0))),"")</f>
        <v>#</v>
      </c>
      <c r="F12" s="181">
        <v>35.566589026987202</v>
      </c>
      <c r="G12" s="181">
        <v>36.961143559546777</v>
      </c>
      <c r="H12" s="181">
        <v>56.220930589195014</v>
      </c>
      <c r="I12" s="181">
        <v>51.857035033447069</v>
      </c>
      <c r="J12" s="181">
        <v>43.234519924986778</v>
      </c>
      <c r="K12" s="181">
        <v>53.669715928133989</v>
      </c>
      <c r="L12" s="181"/>
      <c r="M12" s="181"/>
      <c r="N12" s="181"/>
      <c r="O12" s="181"/>
      <c r="P12" s="181"/>
      <c r="Q12" s="182"/>
    </row>
    <row r="13" spans="1:17" x14ac:dyDescent="0.25">
      <c r="A13" s="3"/>
      <c r="B13" s="62">
        <f>IFERROR(IF(LEN(INDEX(Metrics!$B$6:$H$22,ROW($A13)-ROW($A$5),MATCH(B$5,Metrics!$B$5:$H$5,0)))=0,"",INDEX(Metrics!$B$6:$H$22,ROW($A13)-ROW($A$5),MATCH(B$5,Metrics!$B$5:$H$5,0))),"")</f>
        <v>108</v>
      </c>
      <c r="C13" s="160" t="str">
        <f>IFERROR(IF(LEN(INDEX(Metrics!$B$6:$H$22,ROW($A13)-ROW($A$5),MATCH(C$5,Metrics!$B$5:$H$5,0)))=0,"",INDEX(Metrics!$B$6:$H$22,ROW($A13)-ROW($A$5),MATCH(C$5,Metrics!$B$5:$H$5,0))),"")</f>
        <v>Customer Satisfaction</v>
      </c>
      <c r="D13" s="160" t="str">
        <f>IFERROR(IF(LEN(INDEX(Metrics!$B$6:$H$22,ROW($A13)-ROW($A$5),MATCH(D$5,Metrics!$B$5:$H$5,0)))=0,"",INDEX(Metrics!$B$6:$H$22,ROW($A13)-ROW($A$5),MATCH(D$5,Metrics!$B$5:$H$5,0))),"")</f>
        <v/>
      </c>
      <c r="E13" s="42" t="str">
        <f>IFERROR(IF(LEN(INDEX(Metrics!$B$6:$H$22,ROW($A13)-ROW($A$5),MATCH(E$5,Metrics!$B$5:$H$5,0)))=0,"",INDEX(Metrics!$B$6:$H$22,ROW($A13)-ROW($A$5),MATCH(E$5,Metrics!$B$5:$H$5,0))),"")</f>
        <v/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63"/>
    </row>
    <row r="14" spans="1:17" x14ac:dyDescent="0.25">
      <c r="A14" s="3"/>
      <c r="B14" s="62">
        <f>IFERROR(IF(LEN(INDEX(Metrics!$B$6:$H$22,ROW($A14)-ROW($A$5),MATCH(B$5,Metrics!$B$5:$H$5,0)))=0,"",INDEX(Metrics!$B$6:$H$22,ROW($A14)-ROW($A$5),MATCH(B$5,Metrics!$B$5:$H$5,0))),"")</f>
        <v>109</v>
      </c>
      <c r="C14" s="160" t="str">
        <f>IFERROR(IF(LEN(INDEX(Metrics!$B$6:$H$22,ROW($A14)-ROW($A$5),MATCH(C$5,Metrics!$B$5:$H$5,0)))=0,"",INDEX(Metrics!$B$6:$H$22,ROW($A14)-ROW($A$5),MATCH(C$5,Metrics!$B$5:$H$5,0))),"")</f>
        <v>Customer Satisfaction</v>
      </c>
      <c r="D14" s="160" t="str">
        <f>IFERROR(IF(LEN(INDEX(Metrics!$B$6:$H$22,ROW($A14)-ROW($A$5),MATCH(D$5,Metrics!$B$5:$H$5,0)))=0,"",INDEX(Metrics!$B$6:$H$22,ROW($A14)-ROW($A$5),MATCH(D$5,Metrics!$B$5:$H$5,0))),"")</f>
        <v/>
      </c>
      <c r="E14" s="42" t="str">
        <f>IFERROR(IF(LEN(INDEX(Metrics!$B$6:$H$22,ROW($A14)-ROW($A$5),MATCH(E$5,Metrics!$B$5:$H$5,0)))=0,"",INDEX(Metrics!$B$6:$H$22,ROW($A14)-ROW($A$5),MATCH(E$5,Metrics!$B$5:$H$5,0))),"")</f>
        <v/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63"/>
    </row>
    <row r="15" spans="1:17" x14ac:dyDescent="0.25">
      <c r="A15" s="3"/>
      <c r="B15" s="62">
        <f>IFERROR(IF(LEN(INDEX(Metrics!$B$6:$H$22,ROW($A15)-ROW($A$5),MATCH(B$5,Metrics!$B$5:$H$5,0)))=0,"",INDEX(Metrics!$B$6:$H$22,ROW($A15)-ROW($A$5),MATCH(B$5,Metrics!$B$5:$H$5,0))),"")</f>
        <v>201</v>
      </c>
      <c r="C15" s="160" t="str">
        <f>IFERROR(IF(LEN(INDEX(Metrics!$B$6:$H$22,ROW($A15)-ROW($A$5),MATCH(C$5,Metrics!$B$5:$H$5,0)))=0,"",INDEX(Metrics!$B$6:$H$22,ROW($A15)-ROW($A$5),MATCH(C$5,Metrics!$B$5:$H$5,0))),"")</f>
        <v>Operational Efficiency</v>
      </c>
      <c r="D15" s="160" t="str">
        <f>IFERROR(IF(LEN(INDEX(Metrics!$B$6:$H$22,ROW($A15)-ROW($A$5),MATCH(D$5,Metrics!$B$5:$H$5,0)))=0,"",INDEX(Metrics!$B$6:$H$22,ROW($A15)-ROW($A$5),MATCH(D$5,Metrics!$B$5:$H$5,0))),"")</f>
        <v>Average Handle Time (AHT)</v>
      </c>
      <c r="E15" s="42" t="str">
        <f>IFERROR(IF(LEN(INDEX(Metrics!$B$6:$H$22,ROW($A15)-ROW($A$5),MATCH(E$5,Metrics!$B$5:$H$5,0)))=0,"",INDEX(Metrics!$B$6:$H$22,ROW($A15)-ROW($A$5),MATCH(E$5,Metrics!$B$5:$H$5,0))),"")</f>
        <v>Seconds</v>
      </c>
      <c r="F15" s="181">
        <v>81.975117136897609</v>
      </c>
      <c r="G15" s="181">
        <v>87.982103639457009</v>
      </c>
      <c r="H15" s="181">
        <v>79.312492879427808</v>
      </c>
      <c r="I15" s="181">
        <v>75.492747125330879</v>
      </c>
      <c r="J15" s="181">
        <v>77.956855045788544</v>
      </c>
      <c r="K15" s="181">
        <v>73.437687145421918</v>
      </c>
      <c r="L15" s="181"/>
      <c r="M15" s="181"/>
      <c r="N15" s="181"/>
      <c r="O15" s="181"/>
      <c r="P15" s="181"/>
      <c r="Q15" s="182"/>
    </row>
    <row r="16" spans="1:17" x14ac:dyDescent="0.25">
      <c r="A16" s="3"/>
      <c r="B16" s="62">
        <f>IFERROR(IF(LEN(INDEX(Metrics!$B$6:$H$22,ROW($A16)-ROW($A$5),MATCH(B$5,Metrics!$B$5:$H$5,0)))=0,"",INDEX(Metrics!$B$6:$H$22,ROW($A16)-ROW($A$5),MATCH(B$5,Metrics!$B$5:$H$5,0))),"")</f>
        <v>202</v>
      </c>
      <c r="C16" s="160" t="str">
        <f>IFERROR(IF(LEN(INDEX(Metrics!$B$6:$H$22,ROW($A16)-ROW($A$5),MATCH(C$5,Metrics!$B$5:$H$5,0)))=0,"",INDEX(Metrics!$B$6:$H$22,ROW($A16)-ROW($A$5),MATCH(C$5,Metrics!$B$5:$H$5,0))),"")</f>
        <v>Operational Efficiency</v>
      </c>
      <c r="D16" s="160" t="str">
        <f>IFERROR(IF(LEN(INDEX(Metrics!$B$6:$H$22,ROW($A16)-ROW($A$5),MATCH(D$5,Metrics!$B$5:$H$5,0)))=0,"",INDEX(Metrics!$B$6:$H$22,ROW($A16)-ROW($A$5),MATCH(D$5,Metrics!$B$5:$H$5,0))),"")</f>
        <v>Average Handle Time: After-Call Work</v>
      </c>
      <c r="E16" s="42" t="str">
        <f>IFERROR(IF(LEN(INDEX(Metrics!$B$6:$H$22,ROW($A16)-ROW($A$5),MATCH(E$5,Metrics!$B$5:$H$5,0)))=0,"",INDEX(Metrics!$B$6:$H$22,ROW($A16)-ROW($A$5),MATCH(E$5,Metrics!$B$5:$H$5,0))),"")</f>
        <v>Seconds</v>
      </c>
      <c r="F16" s="181">
        <v>18.134351750642402</v>
      </c>
      <c r="G16" s="181">
        <v>19.550747372083201</v>
      </c>
      <c r="H16" s="181">
        <v>20.825956271844866</v>
      </c>
      <c r="I16" s="181">
        <v>18.849442070079721</v>
      </c>
      <c r="J16" s="181">
        <v>21.575562256999117</v>
      </c>
      <c r="K16" s="181">
        <v>19.537572836197381</v>
      </c>
      <c r="L16" s="181"/>
      <c r="M16" s="181"/>
      <c r="N16" s="181"/>
      <c r="O16" s="181"/>
      <c r="P16" s="181"/>
      <c r="Q16" s="182"/>
    </row>
    <row r="17" spans="1:17" x14ac:dyDescent="0.25">
      <c r="A17" s="3"/>
      <c r="B17" s="62">
        <f>IFERROR(IF(LEN(INDEX(Metrics!$B$6:$H$22,ROW($A17)-ROW($A$5),MATCH(B$5,Metrics!$B$5:$H$5,0)))=0,"",INDEX(Metrics!$B$6:$H$22,ROW($A17)-ROW($A$5),MATCH(B$5,Metrics!$B$5:$H$5,0))),"")</f>
        <v>203</v>
      </c>
      <c r="C17" s="160" t="str">
        <f>IFERROR(IF(LEN(INDEX(Metrics!$B$6:$H$22,ROW($A17)-ROW($A$5),MATCH(C$5,Metrics!$B$5:$H$5,0)))=0,"",INDEX(Metrics!$B$6:$H$22,ROW($A17)-ROW($A$5),MATCH(C$5,Metrics!$B$5:$H$5,0))),"")</f>
        <v>Operational Efficiency</v>
      </c>
      <c r="D17" s="160" t="str">
        <f>IFERROR(IF(LEN(INDEX(Metrics!$B$6:$H$22,ROW($A17)-ROW($A$5),MATCH(D$5,Metrics!$B$5:$H$5,0)))=0,"",INDEX(Metrics!$B$6:$H$22,ROW($A17)-ROW($A$5),MATCH(D$5,Metrics!$B$5:$H$5,0))),"")</f>
        <v>Agent Occupancy</v>
      </c>
      <c r="E17" s="42" t="str">
        <f>IFERROR(IF(LEN(INDEX(Metrics!$B$6:$H$22,ROW($A17)-ROW($A$5),MATCH(E$5,Metrics!$B$5:$H$5,0)))=0,"",INDEX(Metrics!$B$6:$H$22,ROW($A17)-ROW($A$5),MATCH(E$5,Metrics!$B$5:$H$5,0))),"")</f>
        <v>%</v>
      </c>
      <c r="F17" s="185">
        <v>0.67612099955399985</v>
      </c>
      <c r="G17" s="185">
        <v>0.84709808286863764</v>
      </c>
      <c r="H17" s="185">
        <v>0.95435706045759594</v>
      </c>
      <c r="I17" s="185">
        <v>0.66352728136216754</v>
      </c>
      <c r="J17" s="185">
        <v>0.73529133521964685</v>
      </c>
      <c r="K17" s="185">
        <v>1.0021428514875146</v>
      </c>
      <c r="L17" s="185"/>
      <c r="M17" s="185"/>
      <c r="N17" s="185"/>
      <c r="O17" s="185"/>
      <c r="P17" s="185"/>
      <c r="Q17" s="186"/>
    </row>
    <row r="18" spans="1:17" x14ac:dyDescent="0.25">
      <c r="A18" s="3"/>
      <c r="B18" s="62">
        <f>IFERROR(IF(LEN(INDEX(Metrics!$B$6:$H$22,ROW($A18)-ROW($A$5),MATCH(B$5,Metrics!$B$5:$H$5,0)))=0,"",INDEX(Metrics!$B$6:$H$22,ROW($A18)-ROW($A$5),MATCH(B$5,Metrics!$B$5:$H$5,0))),"")</f>
        <v>204</v>
      </c>
      <c r="C18" s="160" t="str">
        <f>IFERROR(IF(LEN(INDEX(Metrics!$B$6:$H$22,ROW($A18)-ROW($A$5),MATCH(C$5,Metrics!$B$5:$H$5,0)))=0,"",INDEX(Metrics!$B$6:$H$22,ROW($A18)-ROW($A$5),MATCH(C$5,Metrics!$B$5:$H$5,0))),"")</f>
        <v>Operational Efficiency</v>
      </c>
      <c r="D18" s="160" t="str">
        <f>IFERROR(IF(LEN(INDEX(Metrics!$B$6:$H$22,ROW($A18)-ROW($A$5),MATCH(D$5,Metrics!$B$5:$H$5,0)))=0,"",INDEX(Metrics!$B$6:$H$22,ROW($A18)-ROW($A$5),MATCH(D$5,Metrics!$B$5:$H$5,0))),"")</f>
        <v>Transfer Rate</v>
      </c>
      <c r="E18" s="42" t="str">
        <f>IFERROR(IF(LEN(INDEX(Metrics!$B$6:$H$22,ROW($A18)-ROW($A$5),MATCH(E$5,Metrics!$B$5:$H$5,0)))=0,"",INDEX(Metrics!$B$6:$H$22,ROW($A18)-ROW($A$5),MATCH(E$5,Metrics!$B$5:$H$5,0))),"")</f>
        <v>%</v>
      </c>
      <c r="F18" s="185">
        <v>0.16484720303905925</v>
      </c>
      <c r="G18" s="185">
        <v>0.226526062902282</v>
      </c>
      <c r="H18" s="185">
        <v>0.21113018332939765</v>
      </c>
      <c r="I18" s="185">
        <v>0.19925931880956493</v>
      </c>
      <c r="J18" s="185">
        <v>0.22570259234547443</v>
      </c>
      <c r="K18" s="185">
        <v>0.26142789995158522</v>
      </c>
      <c r="L18" s="185"/>
      <c r="M18" s="185"/>
      <c r="N18" s="185"/>
      <c r="O18" s="185"/>
      <c r="P18" s="185"/>
      <c r="Q18" s="186"/>
    </row>
    <row r="19" spans="1:17" x14ac:dyDescent="0.25">
      <c r="A19" s="3"/>
      <c r="B19" s="62">
        <f>IFERROR(IF(LEN(INDEX(Metrics!$B$6:$H$22,ROW($A19)-ROW($A$5),MATCH(B$5,Metrics!$B$5:$H$5,0)))=0,"",INDEX(Metrics!$B$6:$H$22,ROW($A19)-ROW($A$5),MATCH(B$5,Metrics!$B$5:$H$5,0))),"")</f>
        <v>205</v>
      </c>
      <c r="C19" s="160" t="str">
        <f>IFERROR(IF(LEN(INDEX(Metrics!$B$6:$H$22,ROW($A19)-ROW($A$5),MATCH(C$5,Metrics!$B$5:$H$5,0)))=0,"",INDEX(Metrics!$B$6:$H$22,ROW($A19)-ROW($A$5),MATCH(C$5,Metrics!$B$5:$H$5,0))),"")</f>
        <v>Operational Efficiency</v>
      </c>
      <c r="D19" s="160" t="str">
        <f>IFERROR(IF(LEN(INDEX(Metrics!$B$6:$H$22,ROW($A19)-ROW($A$5),MATCH(D$5,Metrics!$B$5:$H$5,0)))=0,"",INDEX(Metrics!$B$6:$H$22,ROW($A19)-ROW($A$5),MATCH(D$5,Metrics!$B$5:$H$5,0))),"")</f>
        <v>Cost per Call</v>
      </c>
      <c r="E19" s="42" t="str">
        <f>IFERROR(IF(LEN(INDEX(Metrics!$B$6:$H$22,ROW($A19)-ROW($A$5),MATCH(E$5,Metrics!$B$5:$H$5,0)))=0,"",INDEX(Metrics!$B$6:$H$22,ROW($A19)-ROW($A$5),MATCH(E$5,Metrics!$B$5:$H$5,0))),"")</f>
        <v>USD</v>
      </c>
      <c r="F19" s="181">
        <v>1.9805825693122565</v>
      </c>
      <c r="G19" s="181">
        <v>2.4415120379865596</v>
      </c>
      <c r="H19" s="181">
        <v>2.0322848753909448</v>
      </c>
      <c r="I19" s="181">
        <v>2.0933955893557319</v>
      </c>
      <c r="J19" s="181">
        <v>1.7429354287677588</v>
      </c>
      <c r="K19" s="181">
        <v>1.5490113736527329</v>
      </c>
      <c r="L19" s="181"/>
      <c r="M19" s="181"/>
      <c r="N19" s="181"/>
      <c r="O19" s="181"/>
      <c r="P19" s="181"/>
      <c r="Q19" s="182"/>
    </row>
    <row r="20" spans="1:17" x14ac:dyDescent="0.25">
      <c r="A20" s="3"/>
      <c r="B20" s="62">
        <f>IFERROR(IF(LEN(INDEX(Metrics!$B$6:$H$22,ROW($A20)-ROW($A$5),MATCH(B$5,Metrics!$B$5:$H$5,0)))=0,"",INDEX(Metrics!$B$6:$H$22,ROW($A20)-ROW($A$5),MATCH(B$5,Metrics!$B$5:$H$5,0))),"")</f>
        <v>206</v>
      </c>
      <c r="C20" s="160" t="str">
        <f>IFERROR(IF(LEN(INDEX(Metrics!$B$6:$H$22,ROW($A20)-ROW($A$5),MATCH(C$5,Metrics!$B$5:$H$5,0)))=0,"",INDEX(Metrics!$B$6:$H$22,ROW($A20)-ROW($A$5),MATCH(C$5,Metrics!$B$5:$H$5,0))),"")</f>
        <v>Operational Efficiency</v>
      </c>
      <c r="D20" s="160" t="str">
        <f>IFERROR(IF(LEN(INDEX(Metrics!$B$6:$H$22,ROW($A20)-ROW($A$5),MATCH(D$5,Metrics!$B$5:$H$5,0)))=0,"",INDEX(Metrics!$B$6:$H$22,ROW($A20)-ROW($A$5),MATCH(D$5,Metrics!$B$5:$H$5,0))),"")</f>
        <v>Cost per Minute of Inbound Handle Time</v>
      </c>
      <c r="E20" s="42" t="str">
        <f>IFERROR(IF(LEN(INDEX(Metrics!$B$6:$H$22,ROW($A20)-ROW($A$5),MATCH(E$5,Metrics!$B$5:$H$5,0)))=0,"",INDEX(Metrics!$B$6:$H$22,ROW($A20)-ROW($A$5),MATCH(E$5,Metrics!$B$5:$H$5,0))),"")</f>
        <v>USD</v>
      </c>
      <c r="F20" s="183">
        <v>0.92886751788480004</v>
      </c>
      <c r="G20" s="183">
        <v>0.75712201321236494</v>
      </c>
      <c r="H20" s="183">
        <v>0.92221575778332021</v>
      </c>
      <c r="I20" s="183">
        <v>0.64375343209302138</v>
      </c>
      <c r="J20" s="183">
        <v>1.0140524830837967</v>
      </c>
      <c r="K20" s="183">
        <v>0.72979735632929288</v>
      </c>
      <c r="L20" s="183"/>
      <c r="M20" s="183"/>
      <c r="N20" s="183"/>
      <c r="O20" s="183"/>
      <c r="P20" s="183"/>
      <c r="Q20" s="184"/>
    </row>
    <row r="21" spans="1:17" x14ac:dyDescent="0.25">
      <c r="A21" s="3"/>
      <c r="B21" s="62">
        <f>IFERROR(IF(LEN(INDEX(Metrics!$B$6:$H$22,ROW($A21)-ROW($A$5),MATCH(B$5,Metrics!$B$5:$H$5,0)))=0,"",INDEX(Metrics!$B$6:$H$22,ROW($A21)-ROW($A$5),MATCH(B$5,Metrics!$B$5:$H$5,0))),"")</f>
        <v>207</v>
      </c>
      <c r="C21" s="160" t="str">
        <f>IFERROR(IF(LEN(INDEX(Metrics!$B$6:$H$22,ROW($A21)-ROW($A$5),MATCH(C$5,Metrics!$B$5:$H$5,0)))=0,"",INDEX(Metrics!$B$6:$H$22,ROW($A21)-ROW($A$5),MATCH(C$5,Metrics!$B$5:$H$5,0))),"")</f>
        <v>Operational Efficiency</v>
      </c>
      <c r="D21" s="160" t="str">
        <f>IFERROR(IF(LEN(INDEX(Metrics!$B$6:$H$22,ROW($A21)-ROW($A$5),MATCH(D$5,Metrics!$B$5:$H$5,0)))=0,"",INDEX(Metrics!$B$6:$H$22,ROW($A21)-ROW($A$5),MATCH(D$5,Metrics!$B$5:$H$5,0))),"")</f>
        <v/>
      </c>
      <c r="E21" s="42" t="str">
        <f>IFERROR(IF(LEN(INDEX(Metrics!$B$6:$H$22,ROW($A21)-ROW($A$5),MATCH(E$5,Metrics!$B$5:$H$5,0)))=0,"",INDEX(Metrics!$B$6:$H$22,ROW($A21)-ROW($A$5),MATCH(E$5,Metrics!$B$5:$H$5,0))),"")</f>
        <v/>
      </c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63"/>
    </row>
    <row r="22" spans="1:17" x14ac:dyDescent="0.25">
      <c r="A22" s="3"/>
      <c r="B22" s="227">
        <f>IFERROR(IF(LEN(INDEX(Metrics!$B$6:$H$22,ROW($A22)-ROW($A$5),MATCH(B$5,Metrics!$B$5:$H$5,0)))=0,"",INDEX(Metrics!$B$6:$H$22,ROW($A22)-ROW($A$5),MATCH(B$5,Metrics!$B$5:$H$5,0))),"")</f>
        <v>208</v>
      </c>
      <c r="C22" s="228" t="str">
        <f>IFERROR(IF(LEN(INDEX(Metrics!$B$6:$H$22,ROW($A22)-ROW($A$5),MATCH(C$5,Metrics!$B$5:$H$5,0)))=0,"",INDEX(Metrics!$B$6:$H$22,ROW($A22)-ROW($A$5),MATCH(C$5,Metrics!$B$5:$H$5,0))),"")</f>
        <v>Operational Efficiency</v>
      </c>
      <c r="D22" s="228" t="str">
        <f>IFERROR(IF(LEN(INDEX(Metrics!$B$6:$H$22,ROW($A22)-ROW($A$5),MATCH(D$5,Metrics!$B$5:$H$5,0)))=0,"",INDEX(Metrics!$B$6:$H$22,ROW($A22)-ROW($A$5),MATCH(D$5,Metrics!$B$5:$H$5,0))),"")</f>
        <v/>
      </c>
      <c r="E22" s="229" t="str">
        <f>IFERROR(IF(LEN(INDEX(Metrics!$B$6:$H$22,ROW($A22)-ROW($A$5),MATCH(E$5,Metrics!$B$5:$H$5,0)))=0,"",INDEX(Metrics!$B$6:$H$22,ROW($A22)-ROW($A$5),MATCH(E$5,Metrics!$B$5:$H$5,0))),"")</f>
        <v/>
      </c>
      <c r="F22" s="230"/>
      <c r="G22" s="230"/>
      <c r="H22" s="230"/>
      <c r="I22" s="230"/>
      <c r="J22" s="230"/>
      <c r="K22" s="230"/>
      <c r="L22" s="230"/>
      <c r="M22" s="230"/>
      <c r="N22" s="230"/>
      <c r="O22" s="230"/>
      <c r="P22" s="230"/>
      <c r="Q22" s="231"/>
    </row>
    <row r="23" spans="1:17" x14ac:dyDescent="0.25">
      <c r="A23" s="3"/>
      <c r="B23" s="216">
        <v>301</v>
      </c>
      <c r="C23" s="217" t="s">
        <v>130</v>
      </c>
      <c r="D23" s="217" t="s">
        <v>131</v>
      </c>
      <c r="E23" s="218" t="s">
        <v>100</v>
      </c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234"/>
      <c r="Q23" s="235"/>
    </row>
    <row r="24" spans="1:17" x14ac:dyDescent="0.25">
      <c r="A24" s="3"/>
      <c r="B24" s="216">
        <v>302</v>
      </c>
      <c r="C24" s="217" t="s">
        <v>130</v>
      </c>
      <c r="D24" s="217" t="s">
        <v>133</v>
      </c>
      <c r="E24" s="218" t="s">
        <v>112</v>
      </c>
      <c r="F24" s="234"/>
      <c r="G24" s="234"/>
      <c r="H24" s="234"/>
      <c r="I24" s="234"/>
      <c r="J24" s="234"/>
      <c r="K24" s="234"/>
      <c r="L24" s="234"/>
      <c r="M24" s="234"/>
      <c r="N24" s="234"/>
      <c r="O24" s="234"/>
      <c r="P24" s="234"/>
      <c r="Q24" s="235"/>
    </row>
    <row r="25" spans="1:17" x14ac:dyDescent="0.25">
      <c r="A25" s="3"/>
      <c r="B25" s="216">
        <v>303</v>
      </c>
      <c r="C25" s="217" t="s">
        <v>130</v>
      </c>
      <c r="D25" s="217" t="s">
        <v>135</v>
      </c>
      <c r="E25" s="218" t="s">
        <v>112</v>
      </c>
      <c r="F25" s="234"/>
      <c r="G25" s="234"/>
      <c r="H25" s="234"/>
      <c r="I25" s="234"/>
      <c r="J25" s="234"/>
      <c r="K25" s="234"/>
      <c r="L25" s="234"/>
      <c r="M25" s="234"/>
      <c r="N25" s="234"/>
      <c r="O25" s="234"/>
      <c r="P25" s="234"/>
      <c r="Q25" s="235"/>
    </row>
    <row r="26" spans="1:17" x14ac:dyDescent="0.2">
      <c r="A26" s="3"/>
      <c r="B26" s="216">
        <v>304</v>
      </c>
      <c r="C26" s="217" t="s">
        <v>130</v>
      </c>
      <c r="D26" s="217" t="s">
        <v>137</v>
      </c>
      <c r="E26" s="218" t="s">
        <v>112</v>
      </c>
      <c r="F26" s="236"/>
      <c r="G26" s="234"/>
      <c r="H26" s="234"/>
      <c r="I26" s="234"/>
      <c r="J26" s="234"/>
      <c r="K26" s="234"/>
      <c r="L26" s="236"/>
      <c r="M26" s="234"/>
      <c r="N26" s="234"/>
      <c r="O26" s="234"/>
      <c r="P26" s="234"/>
      <c r="Q26" s="235"/>
    </row>
    <row r="27" spans="1:17" x14ac:dyDescent="0.25">
      <c r="A27" s="3"/>
      <c r="B27" s="216">
        <v>305</v>
      </c>
      <c r="C27" s="217" t="s">
        <v>130</v>
      </c>
      <c r="D27" s="217" t="s">
        <v>139</v>
      </c>
      <c r="E27" s="218" t="s">
        <v>105</v>
      </c>
      <c r="F27" s="234"/>
      <c r="G27" s="234"/>
      <c r="H27" s="234"/>
      <c r="I27" s="234"/>
      <c r="J27" s="234"/>
      <c r="K27" s="234"/>
      <c r="L27" s="234"/>
      <c r="M27" s="234"/>
      <c r="N27" s="234"/>
      <c r="O27" s="234"/>
      <c r="P27" s="234"/>
      <c r="Q27" s="235"/>
    </row>
    <row r="28" spans="1:17" x14ac:dyDescent="0.25">
      <c r="A28" s="3"/>
      <c r="B28" s="216">
        <v>306</v>
      </c>
      <c r="C28" s="217" t="s">
        <v>130</v>
      </c>
      <c r="D28" s="217" t="s">
        <v>141</v>
      </c>
      <c r="E28" s="218" t="s">
        <v>112</v>
      </c>
      <c r="F28" s="234"/>
      <c r="G28" s="234"/>
      <c r="H28" s="234"/>
      <c r="I28" s="234"/>
      <c r="J28" s="234"/>
      <c r="K28" s="234"/>
      <c r="L28" s="234"/>
      <c r="M28" s="234"/>
      <c r="N28" s="234"/>
      <c r="O28" s="234"/>
      <c r="P28" s="234"/>
      <c r="Q28" s="235"/>
    </row>
    <row r="29" spans="1:17" x14ac:dyDescent="0.2">
      <c r="A29" s="3"/>
      <c r="B29" s="216">
        <v>307</v>
      </c>
      <c r="C29" s="217" t="s">
        <v>130</v>
      </c>
      <c r="D29" s="220" t="s">
        <v>143</v>
      </c>
      <c r="E29" s="221" t="s">
        <v>112</v>
      </c>
      <c r="F29" s="236"/>
      <c r="G29" s="234"/>
      <c r="H29" s="234"/>
      <c r="I29" s="234"/>
      <c r="J29" s="234"/>
      <c r="K29" s="234"/>
      <c r="L29" s="236"/>
      <c r="M29" s="234"/>
      <c r="N29" s="234"/>
      <c r="O29" s="234"/>
      <c r="P29" s="234"/>
      <c r="Q29" s="235"/>
    </row>
    <row r="30" spans="1:17" x14ac:dyDescent="0.25">
      <c r="A30" s="3"/>
      <c r="B30" s="216">
        <v>308</v>
      </c>
      <c r="C30" s="217" t="s">
        <v>130</v>
      </c>
      <c r="D30" s="217" t="s">
        <v>146</v>
      </c>
      <c r="E30" s="218" t="s">
        <v>146</v>
      </c>
      <c r="F30" s="237"/>
      <c r="G30" s="237"/>
      <c r="H30" s="237"/>
      <c r="I30" s="237"/>
      <c r="J30" s="237"/>
      <c r="K30" s="237"/>
      <c r="L30" s="234"/>
      <c r="M30" s="234"/>
      <c r="N30" s="234"/>
      <c r="O30" s="234"/>
      <c r="P30" s="234"/>
      <c r="Q30" s="235"/>
    </row>
    <row r="31" spans="1:17" x14ac:dyDescent="0.25">
      <c r="A31" s="3"/>
      <c r="B31" s="216">
        <v>309</v>
      </c>
      <c r="C31" s="217" t="s">
        <v>130</v>
      </c>
      <c r="D31" s="217" t="s">
        <v>146</v>
      </c>
      <c r="E31" s="218" t="s">
        <v>146</v>
      </c>
      <c r="F31" s="234"/>
      <c r="G31" s="234"/>
      <c r="H31" s="234"/>
      <c r="I31" s="234"/>
      <c r="J31" s="234"/>
      <c r="K31" s="234"/>
      <c r="L31" s="234"/>
      <c r="M31" s="234"/>
      <c r="N31" s="234"/>
      <c r="O31" s="234"/>
      <c r="P31" s="234"/>
      <c r="Q31" s="235"/>
    </row>
    <row r="32" spans="1:17" x14ac:dyDescent="0.25">
      <c r="A32" s="3"/>
      <c r="B32" s="216"/>
      <c r="C32" s="217"/>
      <c r="D32" s="217"/>
      <c r="E32" s="218"/>
      <c r="F32" s="234"/>
      <c r="G32" s="234"/>
      <c r="H32" s="234"/>
      <c r="I32" s="234"/>
      <c r="J32" s="234"/>
      <c r="K32" s="234"/>
      <c r="L32" s="234"/>
      <c r="M32" s="234"/>
      <c r="N32" s="234"/>
      <c r="O32" s="234"/>
      <c r="P32" s="234"/>
      <c r="Q32" s="235"/>
    </row>
    <row r="33" spans="1:17" x14ac:dyDescent="0.25">
      <c r="A33" s="3"/>
      <c r="B33" s="216"/>
      <c r="C33" s="217"/>
      <c r="D33" s="217"/>
      <c r="E33" s="218"/>
      <c r="F33" s="234"/>
      <c r="G33" s="234"/>
      <c r="H33" s="234"/>
      <c r="I33" s="234"/>
      <c r="J33" s="234"/>
      <c r="K33" s="234"/>
      <c r="L33" s="234"/>
      <c r="M33" s="234"/>
      <c r="N33" s="234"/>
      <c r="O33" s="234"/>
      <c r="P33" s="234"/>
      <c r="Q33" s="235"/>
    </row>
    <row r="34" spans="1:17" x14ac:dyDescent="0.25">
      <c r="A34" s="3"/>
      <c r="B34" s="216"/>
      <c r="C34" s="217"/>
      <c r="D34" s="217"/>
      <c r="E34" s="218"/>
      <c r="F34" s="234"/>
      <c r="G34" s="234"/>
      <c r="H34" s="234"/>
      <c r="I34" s="234"/>
      <c r="J34" s="234"/>
      <c r="K34" s="234"/>
      <c r="L34" s="234"/>
      <c r="M34" s="234"/>
      <c r="N34" s="234"/>
      <c r="O34" s="234"/>
      <c r="P34" s="234"/>
      <c r="Q34" s="235"/>
    </row>
    <row r="35" spans="1:17" x14ac:dyDescent="0.25">
      <c r="A35" s="3"/>
      <c r="B35" s="216"/>
      <c r="C35" s="217"/>
      <c r="D35" s="217"/>
      <c r="E35" s="218"/>
      <c r="F35" s="234"/>
      <c r="G35" s="234"/>
      <c r="H35" s="234"/>
      <c r="I35" s="234"/>
      <c r="J35" s="234"/>
      <c r="K35" s="234"/>
      <c r="L35" s="234"/>
      <c r="M35" s="234"/>
      <c r="N35" s="234"/>
      <c r="O35" s="234"/>
      <c r="P35" s="234"/>
      <c r="Q35" s="235"/>
    </row>
    <row r="36" spans="1:17" x14ac:dyDescent="0.2">
      <c r="A36" s="3"/>
      <c r="B36" s="216"/>
      <c r="C36" s="217"/>
      <c r="D36" s="217"/>
      <c r="E36" s="218"/>
      <c r="F36" s="236"/>
      <c r="G36" s="234"/>
      <c r="H36" s="234"/>
      <c r="I36" s="234"/>
      <c r="J36" s="234"/>
      <c r="K36" s="234"/>
      <c r="L36" s="236"/>
      <c r="M36" s="234"/>
      <c r="N36" s="234"/>
      <c r="O36" s="234"/>
      <c r="P36" s="234"/>
      <c r="Q36" s="235"/>
    </row>
    <row r="37" spans="1:17" x14ac:dyDescent="0.25">
      <c r="A37" s="3"/>
      <c r="B37" s="216"/>
      <c r="C37" s="217"/>
      <c r="D37" s="217"/>
      <c r="E37" s="218"/>
      <c r="F37" s="234"/>
      <c r="G37" s="234"/>
      <c r="H37" s="234"/>
      <c r="I37" s="234"/>
      <c r="J37" s="234"/>
      <c r="K37" s="234"/>
      <c r="L37" s="234"/>
      <c r="M37" s="234"/>
      <c r="N37" s="234"/>
      <c r="O37" s="234"/>
      <c r="P37" s="234"/>
      <c r="Q37" s="235"/>
    </row>
    <row r="38" spans="1:17" x14ac:dyDescent="0.2">
      <c r="A38" s="3"/>
      <c r="B38" s="216"/>
      <c r="C38" s="217"/>
      <c r="D38" s="217"/>
      <c r="E38" s="218"/>
      <c r="F38" s="236"/>
      <c r="G38" s="234"/>
      <c r="H38" s="234"/>
      <c r="I38" s="234"/>
      <c r="J38" s="234"/>
      <c r="K38" s="234"/>
      <c r="L38" s="236"/>
      <c r="M38" s="234"/>
      <c r="N38" s="234"/>
      <c r="O38" s="234"/>
      <c r="P38" s="234"/>
      <c r="Q38" s="235"/>
    </row>
    <row r="39" spans="1:17" x14ac:dyDescent="0.25">
      <c r="A39" s="3"/>
      <c r="B39" s="216"/>
      <c r="C39" s="217"/>
      <c r="D39" s="217"/>
      <c r="E39" s="218"/>
      <c r="F39" s="237"/>
      <c r="G39" s="237"/>
      <c r="H39" s="237"/>
      <c r="I39" s="237"/>
      <c r="J39" s="237"/>
      <c r="K39" s="237"/>
      <c r="L39" s="237"/>
      <c r="M39" s="237"/>
      <c r="N39" s="237"/>
      <c r="O39" s="237"/>
      <c r="P39" s="237"/>
      <c r="Q39" s="238"/>
    </row>
    <row r="40" spans="1:17" x14ac:dyDescent="0.25">
      <c r="A40" s="3"/>
      <c r="B40" s="216"/>
      <c r="C40" s="217"/>
      <c r="D40" s="217"/>
      <c r="E40" s="218"/>
      <c r="F40" s="234"/>
      <c r="G40" s="234"/>
      <c r="H40" s="234"/>
      <c r="I40" s="234"/>
      <c r="J40" s="234"/>
      <c r="K40" s="234"/>
      <c r="L40" s="234"/>
      <c r="M40" s="234"/>
      <c r="N40" s="234"/>
      <c r="O40" s="234"/>
      <c r="P40" s="234"/>
      <c r="Q40" s="235"/>
    </row>
    <row r="41" spans="1:17" x14ac:dyDescent="0.25">
      <c r="A41" s="3"/>
      <c r="B41" s="216"/>
      <c r="C41" s="217"/>
      <c r="D41" s="217"/>
      <c r="E41" s="218"/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234"/>
      <c r="Q41" s="235"/>
    </row>
    <row r="42" spans="1:17" x14ac:dyDescent="0.25">
      <c r="A42" s="3"/>
      <c r="B42" s="216"/>
      <c r="C42" s="217"/>
      <c r="D42" s="217"/>
      <c r="E42" s="218"/>
      <c r="F42" s="234"/>
      <c r="G42" s="234"/>
      <c r="H42" s="234"/>
      <c r="I42" s="234"/>
      <c r="J42" s="234"/>
      <c r="K42" s="234"/>
      <c r="L42" s="234"/>
      <c r="M42" s="234"/>
      <c r="N42" s="234"/>
      <c r="O42" s="234"/>
      <c r="P42" s="234"/>
      <c r="Q42" s="235"/>
    </row>
    <row r="43" spans="1:17" x14ac:dyDescent="0.25">
      <c r="A43" s="3"/>
      <c r="B43" s="216"/>
      <c r="C43" s="217"/>
      <c r="D43" s="217"/>
      <c r="E43" s="218"/>
      <c r="F43" s="234"/>
      <c r="G43" s="234"/>
      <c r="H43" s="234"/>
      <c r="I43" s="234"/>
      <c r="J43" s="234"/>
      <c r="K43" s="234"/>
      <c r="L43" s="234"/>
      <c r="M43" s="234"/>
      <c r="N43" s="234"/>
      <c r="O43" s="234"/>
      <c r="P43" s="234"/>
      <c r="Q43" s="235"/>
    </row>
    <row r="44" spans="1:17" x14ac:dyDescent="0.25">
      <c r="B44" s="216"/>
      <c r="C44" s="217"/>
      <c r="D44" s="217"/>
      <c r="E44" s="218"/>
      <c r="F44" s="237"/>
      <c r="G44" s="237"/>
      <c r="H44" s="237"/>
      <c r="I44" s="237"/>
      <c r="J44" s="237"/>
      <c r="K44" s="237"/>
      <c r="L44" s="237"/>
      <c r="M44" s="237"/>
      <c r="N44" s="237"/>
      <c r="O44" s="237"/>
      <c r="P44" s="237"/>
      <c r="Q44" s="238"/>
    </row>
    <row r="45" spans="1:17" x14ac:dyDescent="0.25">
      <c r="B45" s="216"/>
      <c r="C45" s="217"/>
      <c r="D45" s="217"/>
      <c r="E45" s="218"/>
      <c r="F45" s="237"/>
      <c r="G45" s="237"/>
      <c r="H45" s="237"/>
      <c r="I45" s="237"/>
      <c r="J45" s="237"/>
      <c r="K45" s="237"/>
      <c r="L45" s="237"/>
      <c r="M45" s="237"/>
      <c r="N45" s="237"/>
      <c r="O45" s="237"/>
      <c r="P45" s="237"/>
      <c r="Q45" s="238"/>
    </row>
    <row r="46" spans="1:17" x14ac:dyDescent="0.25">
      <c r="B46" s="216"/>
      <c r="C46" s="217"/>
      <c r="D46" s="217"/>
      <c r="E46" s="218"/>
      <c r="F46" s="237"/>
      <c r="G46" s="237"/>
      <c r="H46" s="237"/>
      <c r="I46" s="237"/>
      <c r="J46" s="237"/>
      <c r="K46" s="237"/>
      <c r="L46" s="237"/>
      <c r="M46" s="237"/>
      <c r="N46" s="237"/>
      <c r="O46" s="237"/>
      <c r="P46" s="237"/>
      <c r="Q46" s="238"/>
    </row>
    <row r="47" spans="1:17" x14ac:dyDescent="0.25">
      <c r="B47" s="216"/>
      <c r="C47" s="217"/>
      <c r="D47" s="217"/>
      <c r="E47" s="218"/>
      <c r="F47" s="237"/>
      <c r="G47" s="237"/>
      <c r="H47" s="237"/>
      <c r="I47" s="237"/>
      <c r="J47" s="237"/>
      <c r="K47" s="237"/>
      <c r="L47" s="237"/>
      <c r="M47" s="237"/>
      <c r="N47" s="237"/>
      <c r="O47" s="237"/>
      <c r="P47" s="237"/>
      <c r="Q47" s="238"/>
    </row>
    <row r="48" spans="1:17" x14ac:dyDescent="0.25">
      <c r="B48" s="216"/>
      <c r="C48" s="217"/>
      <c r="D48" s="217"/>
      <c r="E48" s="218"/>
      <c r="F48" s="237"/>
      <c r="G48" s="237"/>
      <c r="H48" s="237"/>
      <c r="I48" s="237"/>
      <c r="J48" s="237"/>
      <c r="K48" s="237"/>
      <c r="L48" s="237"/>
      <c r="M48" s="237"/>
      <c r="N48" s="237"/>
      <c r="O48" s="237"/>
      <c r="P48" s="237"/>
      <c r="Q48" s="238"/>
    </row>
    <row r="49" spans="2:17" x14ac:dyDescent="0.25">
      <c r="B49" s="216"/>
      <c r="C49" s="217"/>
      <c r="D49" s="217"/>
      <c r="E49" s="218"/>
      <c r="F49" s="237"/>
      <c r="G49" s="237"/>
      <c r="H49" s="237"/>
      <c r="I49" s="237"/>
      <c r="J49" s="237"/>
      <c r="K49" s="237"/>
      <c r="L49" s="237"/>
      <c r="M49" s="237"/>
      <c r="N49" s="237"/>
      <c r="O49" s="237"/>
      <c r="P49" s="237"/>
      <c r="Q49" s="238"/>
    </row>
    <row r="50" spans="2:17" x14ac:dyDescent="0.25">
      <c r="B50" s="216"/>
      <c r="C50" s="217"/>
      <c r="D50" s="217"/>
      <c r="E50" s="218"/>
      <c r="F50" s="237"/>
      <c r="G50" s="237"/>
      <c r="H50" s="237"/>
      <c r="I50" s="237"/>
      <c r="J50" s="237"/>
      <c r="K50" s="237"/>
      <c r="L50" s="237"/>
      <c r="M50" s="237"/>
      <c r="N50" s="237"/>
      <c r="O50" s="237"/>
      <c r="P50" s="237"/>
      <c r="Q50" s="238"/>
    </row>
    <row r="51" spans="2:17" x14ac:dyDescent="0.25">
      <c r="B51" s="216"/>
      <c r="C51" s="217"/>
      <c r="D51" s="217"/>
      <c r="E51" s="218"/>
      <c r="F51" s="237"/>
      <c r="G51" s="237"/>
      <c r="H51" s="237"/>
      <c r="I51" s="237"/>
      <c r="J51" s="237"/>
      <c r="K51" s="237"/>
      <c r="L51" s="237"/>
      <c r="M51" s="237"/>
      <c r="N51" s="237"/>
      <c r="O51" s="237"/>
      <c r="P51" s="237"/>
      <c r="Q51" s="238"/>
    </row>
    <row r="52" spans="2:17" x14ac:dyDescent="0.25">
      <c r="B52" s="216"/>
      <c r="C52" s="217"/>
      <c r="D52" s="217"/>
      <c r="E52" s="218"/>
      <c r="F52" s="237"/>
      <c r="G52" s="237"/>
      <c r="H52" s="237"/>
      <c r="I52" s="237"/>
      <c r="J52" s="237"/>
      <c r="K52" s="237"/>
      <c r="L52" s="237"/>
      <c r="M52" s="237"/>
      <c r="N52" s="237"/>
      <c r="O52" s="237"/>
      <c r="P52" s="237"/>
      <c r="Q52" s="238"/>
    </row>
    <row r="53" spans="2:17" x14ac:dyDescent="0.25">
      <c r="B53" s="216"/>
      <c r="C53" s="217"/>
      <c r="D53" s="217"/>
      <c r="E53" s="218"/>
      <c r="F53" s="237"/>
      <c r="G53" s="237"/>
      <c r="H53" s="237"/>
      <c r="I53" s="237"/>
      <c r="J53" s="237"/>
      <c r="K53" s="237"/>
      <c r="L53" s="237"/>
      <c r="M53" s="237"/>
      <c r="N53" s="237"/>
      <c r="O53" s="237"/>
      <c r="P53" s="237"/>
      <c r="Q53" s="238"/>
    </row>
    <row r="54" spans="2:17" x14ac:dyDescent="0.25">
      <c r="B54" s="216"/>
      <c r="C54" s="217"/>
      <c r="D54" s="217"/>
      <c r="E54" s="218"/>
      <c r="F54" s="237"/>
      <c r="G54" s="237"/>
      <c r="H54" s="237"/>
      <c r="I54" s="237"/>
      <c r="J54" s="237"/>
      <c r="K54" s="237"/>
      <c r="L54" s="237"/>
      <c r="M54" s="237"/>
      <c r="N54" s="237"/>
      <c r="O54" s="237"/>
      <c r="P54" s="237"/>
      <c r="Q54" s="238"/>
    </row>
    <row r="55" spans="2:17" x14ac:dyDescent="0.25">
      <c r="B55" s="216"/>
      <c r="C55" s="217"/>
      <c r="D55" s="217"/>
      <c r="E55" s="218"/>
      <c r="F55" s="237"/>
      <c r="G55" s="237"/>
      <c r="H55" s="237"/>
      <c r="I55" s="237"/>
      <c r="J55" s="237"/>
      <c r="K55" s="237"/>
      <c r="L55" s="237"/>
      <c r="M55" s="237"/>
      <c r="N55" s="237"/>
      <c r="O55" s="237"/>
      <c r="P55" s="237"/>
      <c r="Q55" s="238"/>
    </row>
    <row r="56" spans="2:17" x14ac:dyDescent="0.25">
      <c r="B56" s="216"/>
      <c r="C56" s="217"/>
      <c r="D56" s="217"/>
      <c r="E56" s="218"/>
      <c r="F56" s="237"/>
      <c r="G56" s="237"/>
      <c r="H56" s="237"/>
      <c r="I56" s="237"/>
      <c r="J56" s="237"/>
      <c r="K56" s="237"/>
      <c r="L56" s="237"/>
      <c r="M56" s="237"/>
      <c r="N56" s="237"/>
      <c r="O56" s="237"/>
      <c r="P56" s="237"/>
      <c r="Q56" s="238"/>
    </row>
    <row r="57" spans="2:17" x14ac:dyDescent="0.25">
      <c r="B57" s="216"/>
      <c r="C57" s="217"/>
      <c r="D57" s="217"/>
      <c r="E57" s="218"/>
      <c r="F57" s="237"/>
      <c r="G57" s="237"/>
      <c r="H57" s="237"/>
      <c r="I57" s="237"/>
      <c r="J57" s="237"/>
      <c r="K57" s="237"/>
      <c r="L57" s="237"/>
      <c r="M57" s="237"/>
      <c r="N57" s="237"/>
      <c r="O57" s="237"/>
      <c r="P57" s="237"/>
      <c r="Q57" s="238"/>
    </row>
    <row r="58" spans="2:17" x14ac:dyDescent="0.25">
      <c r="B58" s="216"/>
      <c r="C58" s="217"/>
      <c r="D58" s="217"/>
      <c r="E58" s="218"/>
      <c r="F58" s="237"/>
      <c r="G58" s="237"/>
      <c r="H58" s="237"/>
      <c r="I58" s="237"/>
      <c r="J58" s="237"/>
      <c r="K58" s="237"/>
      <c r="L58" s="237"/>
      <c r="M58" s="237"/>
      <c r="N58" s="237"/>
      <c r="O58" s="237"/>
      <c r="P58" s="237"/>
      <c r="Q58" s="238"/>
    </row>
    <row r="59" spans="2:17" x14ac:dyDescent="0.25">
      <c r="B59" s="216"/>
      <c r="C59" s="217"/>
      <c r="D59" s="217"/>
      <c r="E59" s="218"/>
      <c r="F59" s="237"/>
      <c r="G59" s="237"/>
      <c r="H59" s="237"/>
      <c r="I59" s="237"/>
      <c r="J59" s="237"/>
      <c r="K59" s="237"/>
      <c r="L59" s="237"/>
      <c r="M59" s="237"/>
      <c r="N59" s="237"/>
      <c r="O59" s="237"/>
      <c r="P59" s="237"/>
      <c r="Q59" s="238"/>
    </row>
    <row r="60" spans="2:17" x14ac:dyDescent="0.25">
      <c r="B60" s="216"/>
      <c r="C60" s="217"/>
      <c r="D60" s="217"/>
      <c r="E60" s="218"/>
      <c r="F60" s="237"/>
      <c r="G60" s="237"/>
      <c r="H60" s="237"/>
      <c r="I60" s="237"/>
      <c r="J60" s="237"/>
      <c r="K60" s="237"/>
      <c r="L60" s="237"/>
      <c r="M60" s="237"/>
      <c r="N60" s="237"/>
      <c r="O60" s="237"/>
      <c r="P60" s="237"/>
      <c r="Q60" s="238"/>
    </row>
    <row r="61" spans="2:17" x14ac:dyDescent="0.25">
      <c r="B61" s="216"/>
      <c r="C61" s="217"/>
      <c r="D61" s="217"/>
      <c r="E61" s="218"/>
      <c r="F61" s="237"/>
      <c r="G61" s="237"/>
      <c r="H61" s="237"/>
      <c r="I61" s="237"/>
      <c r="J61" s="237"/>
      <c r="K61" s="237"/>
      <c r="L61" s="237"/>
      <c r="M61" s="237"/>
      <c r="N61" s="237"/>
      <c r="O61" s="237"/>
      <c r="P61" s="237"/>
      <c r="Q61" s="238"/>
    </row>
    <row r="62" spans="2:17" x14ac:dyDescent="0.25">
      <c r="B62" s="216"/>
      <c r="C62" s="217"/>
      <c r="D62" s="217"/>
      <c r="E62" s="218"/>
      <c r="F62" s="237"/>
      <c r="G62" s="237"/>
      <c r="H62" s="237"/>
      <c r="I62" s="237"/>
      <c r="J62" s="237"/>
      <c r="K62" s="237"/>
      <c r="L62" s="237"/>
      <c r="M62" s="237"/>
      <c r="N62" s="237"/>
      <c r="O62" s="237"/>
      <c r="P62" s="237"/>
      <c r="Q62" s="238"/>
    </row>
    <row r="63" spans="2:17" x14ac:dyDescent="0.25">
      <c r="B63" s="216"/>
      <c r="C63" s="217"/>
      <c r="D63" s="217"/>
      <c r="E63" s="218"/>
      <c r="F63" s="237"/>
      <c r="G63" s="237"/>
      <c r="H63" s="237"/>
      <c r="I63" s="237"/>
      <c r="J63" s="237"/>
      <c r="K63" s="237"/>
      <c r="L63" s="237"/>
      <c r="M63" s="237"/>
      <c r="N63" s="237"/>
      <c r="O63" s="237"/>
      <c r="P63" s="237"/>
      <c r="Q63" s="238"/>
    </row>
    <row r="64" spans="2:17" x14ac:dyDescent="0.25">
      <c r="B64" s="216"/>
      <c r="C64" s="217"/>
      <c r="D64" s="217"/>
      <c r="E64" s="218"/>
      <c r="F64" s="237"/>
      <c r="G64" s="237"/>
      <c r="H64" s="237"/>
      <c r="I64" s="237"/>
      <c r="J64" s="237"/>
      <c r="K64" s="237"/>
      <c r="L64" s="237"/>
      <c r="M64" s="237"/>
      <c r="N64" s="237"/>
      <c r="O64" s="237"/>
      <c r="P64" s="237"/>
      <c r="Q64" s="238"/>
    </row>
    <row r="65" spans="2:17" x14ac:dyDescent="0.25">
      <c r="B65" s="216"/>
      <c r="C65" s="217"/>
      <c r="D65" s="217"/>
      <c r="E65" s="218"/>
      <c r="F65" s="237"/>
      <c r="G65" s="237"/>
      <c r="H65" s="237"/>
      <c r="I65" s="237"/>
      <c r="J65" s="237"/>
      <c r="K65" s="237"/>
      <c r="L65" s="237"/>
      <c r="M65" s="237"/>
      <c r="N65" s="237"/>
      <c r="O65" s="237"/>
      <c r="P65" s="237"/>
      <c r="Q65" s="238"/>
    </row>
    <row r="66" spans="2:17" x14ac:dyDescent="0.25">
      <c r="B66" s="216"/>
      <c r="C66" s="217"/>
      <c r="D66" s="217"/>
      <c r="E66" s="218"/>
      <c r="F66" s="237"/>
      <c r="G66" s="237"/>
      <c r="H66" s="237"/>
      <c r="I66" s="237"/>
      <c r="J66" s="237"/>
      <c r="K66" s="237"/>
      <c r="L66" s="237"/>
      <c r="M66" s="237"/>
      <c r="N66" s="237"/>
      <c r="O66" s="237"/>
      <c r="P66" s="237"/>
      <c r="Q66" s="238"/>
    </row>
    <row r="67" spans="2:17" x14ac:dyDescent="0.25">
      <c r="B67" s="216"/>
      <c r="C67" s="217"/>
      <c r="D67" s="217"/>
      <c r="E67" s="218"/>
      <c r="F67" s="237"/>
      <c r="G67" s="237"/>
      <c r="H67" s="237"/>
      <c r="I67" s="237"/>
      <c r="J67" s="237"/>
      <c r="K67" s="237"/>
      <c r="L67" s="237"/>
      <c r="M67" s="237"/>
      <c r="N67" s="237"/>
      <c r="O67" s="237"/>
      <c r="P67" s="237"/>
      <c r="Q67" s="238"/>
    </row>
    <row r="68" spans="2:17" x14ac:dyDescent="0.25">
      <c r="B68" s="216"/>
      <c r="C68" s="217"/>
      <c r="D68" s="217"/>
      <c r="E68" s="218"/>
      <c r="F68" s="237"/>
      <c r="G68" s="237"/>
      <c r="H68" s="237"/>
      <c r="I68" s="237"/>
      <c r="J68" s="237"/>
      <c r="K68" s="237"/>
      <c r="L68" s="237"/>
      <c r="M68" s="237"/>
      <c r="N68" s="237"/>
      <c r="O68" s="237"/>
      <c r="P68" s="237"/>
      <c r="Q68" s="238"/>
    </row>
    <row r="69" spans="2:17" x14ac:dyDescent="0.25">
      <c r="B69" s="216"/>
      <c r="C69" s="217"/>
      <c r="D69" s="217"/>
      <c r="E69" s="218"/>
      <c r="F69" s="237"/>
      <c r="G69" s="237"/>
      <c r="H69" s="237"/>
      <c r="I69" s="237"/>
      <c r="J69" s="237"/>
      <c r="K69" s="237"/>
      <c r="L69" s="237"/>
      <c r="M69" s="237"/>
      <c r="N69" s="237"/>
      <c r="O69" s="237"/>
      <c r="P69" s="237"/>
      <c r="Q69" s="238"/>
    </row>
    <row r="70" spans="2:17" x14ac:dyDescent="0.25">
      <c r="B70" s="223"/>
      <c r="C70" s="224"/>
      <c r="D70" s="224"/>
      <c r="E70" s="225"/>
      <c r="F70" s="239"/>
      <c r="G70" s="239"/>
      <c r="H70" s="239"/>
      <c r="I70" s="239"/>
      <c r="J70" s="239"/>
      <c r="K70" s="239"/>
      <c r="L70" s="239"/>
      <c r="M70" s="239"/>
      <c r="N70" s="239"/>
      <c r="O70" s="239"/>
      <c r="P70" s="239"/>
      <c r="Q70" s="240"/>
    </row>
  </sheetData>
  <sheetProtection algorithmName="SHA-512" hashValue="Nypym8tcwKYLiickDUTB3tfRNshiZ9u2QkkLeKEWbNzJJn/qMUQKxs2Pqq6AMigntz9R11EfreUfS99Fk1Z3DA==" saltValue="pSdOuD1ddEFQnAqAFKFcqA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D8682DA0-1B81-4629-B4D0-E8A95EB5C05C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4BAB-944F-4603-B21A-E2A91AD66F48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78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49" t="s">
        <v>0</v>
      </c>
      <c r="C5" s="150" t="s">
        <v>10</v>
      </c>
      <c r="D5" s="150" t="s">
        <v>7</v>
      </c>
      <c r="E5" s="150" t="s">
        <v>1</v>
      </c>
      <c r="F5" s="65" t="str">
        <f>IFERROR(INDEX(Calc!$H$7:$H$18,COLUMN(CY_Target!F4)-COLUMN(CY_Target!$E$4)),"")</f>
        <v>Jan 2022</v>
      </c>
      <c r="G5" s="65" t="str">
        <f>IFERROR(INDEX(Calc!$H$7:$H$18,COLUMN(CY_Target!G4)-COLUMN(CY_Target!$E$4)),"")</f>
        <v>Feb 2022</v>
      </c>
      <c r="H5" s="65" t="str">
        <f>IFERROR(INDEX(Calc!$H$7:$H$18,COLUMN(CY_Target!H4)-COLUMN(CY_Target!$E$4)),"")</f>
        <v>Mar 2022</v>
      </c>
      <c r="I5" s="65" t="str">
        <f>IFERROR(INDEX(Calc!$H$7:$H$18,COLUMN(CY_Target!I4)-COLUMN(CY_Target!$E$4)),"")</f>
        <v>Apr 2022</v>
      </c>
      <c r="J5" s="65" t="str">
        <f>IFERROR(INDEX(Calc!$H$7:$H$18,COLUMN(CY_Target!J4)-COLUMN(CY_Target!$E$4)),"")</f>
        <v>May 2022</v>
      </c>
      <c r="K5" s="65" t="str">
        <f>IFERROR(INDEX(Calc!$H$7:$H$18,COLUMN(CY_Target!K4)-COLUMN(CY_Target!$E$4)),"")</f>
        <v>Jun 2022</v>
      </c>
      <c r="L5" s="65" t="str">
        <f>IFERROR(INDEX(Calc!$H$7:$H$18,COLUMN(CY_Target!L4)-COLUMN(CY_Target!$E$4)),"")</f>
        <v>Jul 2022</v>
      </c>
      <c r="M5" s="65" t="str">
        <f>IFERROR(INDEX(Calc!$H$7:$H$18,COLUMN(CY_Target!M4)-COLUMN(CY_Target!$E$4)),"")</f>
        <v>Aug 2022</v>
      </c>
      <c r="N5" s="65" t="str">
        <f>IFERROR(INDEX(Calc!$H$7:$H$18,COLUMN(CY_Target!N4)-COLUMN(CY_Target!$E$4)),"")</f>
        <v>Sep 2022</v>
      </c>
      <c r="O5" s="65" t="str">
        <f>IFERROR(INDEX(Calc!$H$7:$H$18,COLUMN(CY_Target!O4)-COLUMN(CY_Target!$E$4)),"")</f>
        <v>Oct 2022</v>
      </c>
      <c r="P5" s="65" t="str">
        <f>IFERROR(INDEX(Calc!$H$7:$H$18,COLUMN(CY_Target!P4)-COLUMN(CY_Target!$E$4)),"")</f>
        <v>Nov 2022</v>
      </c>
      <c r="Q5" s="66" t="str">
        <f>IFERROR(INDEX(Calc!$H$7:$H$18,COLUMN(CY_Target!Q4)-COLUMN(CY_Target!$E$4)),"")</f>
        <v>Dec 2022</v>
      </c>
    </row>
    <row r="6" spans="1:17" x14ac:dyDescent="0.25">
      <c r="A6" s="3"/>
      <c r="B6" s="64">
        <f>IFERROR(IF(LEN(INDEX(Metrics!$B$6:$H$22,ROW($A6)-ROW($A$5),MATCH(B$5,Metrics!$B$5:$H$5,0)))=0,"",INDEX(Metrics!$B$6:$H$22,ROW($A6)-ROW($A$5),MATCH(B$5,Metrics!$B$5:$H$5,0))),"")</f>
        <v>101</v>
      </c>
      <c r="C6" s="159" t="str">
        <f>IFERROR(IF(LEN(INDEX(Metrics!$B$6:$H$22,ROW($A6)-ROW($A$5),MATCH(C$5,Metrics!$B$5:$H$5,0)))=0,"",INDEX(Metrics!$B$6:$H$22,ROW($A6)-ROW($A$5),MATCH(C$5,Metrics!$B$5:$H$5,0))),"")</f>
        <v>Customer Satisfaction</v>
      </c>
      <c r="D6" s="159" t="str">
        <f>IFERROR(IF(LEN(INDEX(Metrics!$B$6:$H$22,ROW($A6)-ROW($A$5),MATCH(D$5,Metrics!$B$5:$H$5,0)))=0,"",INDEX(Metrics!$B$6:$H$22,ROW($A6)-ROW($A$5),MATCH(D$5,Metrics!$B$5:$H$5,0))),"")</f>
        <v>Average Hold Time</v>
      </c>
      <c r="E6" s="41" t="str">
        <f>IFERROR(IF(LEN(INDEX(Metrics!$B$6:$H$22,ROW($A6)-ROW($A$5),MATCH(E$5,Metrics!$B$5:$H$5,0)))=0,"",INDEX(Metrics!$B$6:$H$22,ROW($A6)-ROW($A$5),MATCH(E$5,Metrics!$B$5:$H$5,0))),"")</f>
        <v>Seconds</v>
      </c>
      <c r="F6" s="179">
        <v>12.5</v>
      </c>
      <c r="G6" s="179">
        <v>12.5</v>
      </c>
      <c r="H6" s="179">
        <v>12.5</v>
      </c>
      <c r="I6" s="179">
        <v>12.5</v>
      </c>
      <c r="J6" s="179">
        <v>12.5</v>
      </c>
      <c r="K6" s="179">
        <v>12.5</v>
      </c>
      <c r="L6" s="179"/>
      <c r="M6" s="179"/>
      <c r="N6" s="179"/>
      <c r="O6" s="179"/>
      <c r="P6" s="179"/>
      <c r="Q6" s="180"/>
    </row>
    <row r="7" spans="1:17" x14ac:dyDescent="0.25">
      <c r="A7" s="3"/>
      <c r="B7" s="62">
        <f>IFERROR(IF(LEN(INDEX(Metrics!$B$6:$H$22,ROW($A7)-ROW($A$5),MATCH(B$5,Metrics!$B$5:$H$5,0)))=0,"",INDEX(Metrics!$B$6:$H$22,ROW($A7)-ROW($A$5),MATCH(B$5,Metrics!$B$5:$H$5,0))),"")</f>
        <v>102</v>
      </c>
      <c r="C7" s="160" t="str">
        <f>IFERROR(IF(LEN(INDEX(Metrics!$B$6:$H$22,ROW($A7)-ROW($A$5),MATCH(C$5,Metrics!$B$5:$H$5,0)))=0,"",INDEX(Metrics!$B$6:$H$22,ROW($A7)-ROW($A$5),MATCH(C$5,Metrics!$B$5:$H$5,0))),"")</f>
        <v>Customer Satisfaction</v>
      </c>
      <c r="D7" s="160" t="str">
        <f>IFERROR(IF(LEN(INDEX(Metrics!$B$6:$H$22,ROW($A7)-ROW($A$5),MATCH(D$5,Metrics!$B$5:$H$5,0)))=0,"",INDEX(Metrics!$B$6:$H$22,ROW($A7)-ROW($A$5),MATCH(D$5,Metrics!$B$5:$H$5,0))),"")</f>
        <v>Average Speed of Answer (ASA)</v>
      </c>
      <c r="E7" s="42" t="str">
        <f>IFERROR(IF(LEN(INDEX(Metrics!$B$6:$H$22,ROW($A7)-ROW($A$5),MATCH(E$5,Metrics!$B$5:$H$5,0)))=0,"",INDEX(Metrics!$B$6:$H$22,ROW($A7)-ROW($A$5),MATCH(E$5,Metrics!$B$5:$H$5,0))),"")</f>
        <v>Seconds</v>
      </c>
      <c r="F7" s="181">
        <v>9.6999999999999993</v>
      </c>
      <c r="G7" s="181">
        <v>9.6999999999999993</v>
      </c>
      <c r="H7" s="181">
        <v>9.6999999999999993</v>
      </c>
      <c r="I7" s="181">
        <v>9.6999999999999993</v>
      </c>
      <c r="J7" s="181">
        <v>9.6999999999999993</v>
      </c>
      <c r="K7" s="181">
        <v>9.6999999999999993</v>
      </c>
      <c r="L7" s="181"/>
      <c r="M7" s="181"/>
      <c r="N7" s="181"/>
      <c r="O7" s="181"/>
      <c r="P7" s="181"/>
      <c r="Q7" s="182"/>
    </row>
    <row r="8" spans="1:17" x14ac:dyDescent="0.25">
      <c r="A8" s="3"/>
      <c r="B8" s="62">
        <f>IFERROR(IF(LEN(INDEX(Metrics!$B$6:$H$22,ROW($A8)-ROW($A$5),MATCH(B$5,Metrics!$B$5:$H$5,0)))=0,"",INDEX(Metrics!$B$6:$H$22,ROW($A8)-ROW($A$5),MATCH(B$5,Metrics!$B$5:$H$5,0))),"")</f>
        <v>103</v>
      </c>
      <c r="C8" s="160" t="str">
        <f>IFERROR(IF(LEN(INDEX(Metrics!$B$6:$H$22,ROW($A8)-ROW($A$5),MATCH(C$5,Metrics!$B$5:$H$5,0)))=0,"",INDEX(Metrics!$B$6:$H$22,ROW($A8)-ROW($A$5),MATCH(C$5,Metrics!$B$5:$H$5,0))),"")</f>
        <v>Customer Satisfaction</v>
      </c>
      <c r="D8" s="160" t="str">
        <f>IFERROR(IF(LEN(INDEX(Metrics!$B$6:$H$22,ROW($A8)-ROW($A$5),MATCH(D$5,Metrics!$B$5:$H$5,0)))=0,"",INDEX(Metrics!$B$6:$H$22,ROW($A8)-ROW($A$5),MATCH(D$5,Metrics!$B$5:$H$5,0))),"")</f>
        <v>Abandonment Rate</v>
      </c>
      <c r="E8" s="42" t="str">
        <f>IFERROR(IF(LEN(INDEX(Metrics!$B$6:$H$22,ROW($A8)-ROW($A$5),MATCH(E$5,Metrics!$B$5:$H$5,0)))=0,"",INDEX(Metrics!$B$6:$H$22,ROW($A8)-ROW($A$5),MATCH(E$5,Metrics!$B$5:$H$5,0))),"")</f>
        <v>%</v>
      </c>
      <c r="F8" s="185">
        <v>6.3E-2</v>
      </c>
      <c r="G8" s="185">
        <v>6.3E-2</v>
      </c>
      <c r="H8" s="185">
        <v>6.3E-2</v>
      </c>
      <c r="I8" s="185">
        <v>6.3E-2</v>
      </c>
      <c r="J8" s="185">
        <v>6.3E-2</v>
      </c>
      <c r="K8" s="185">
        <v>6.3E-2</v>
      </c>
      <c r="L8" s="185"/>
      <c r="M8" s="185"/>
      <c r="N8" s="185"/>
      <c r="O8" s="185"/>
      <c r="P8" s="185"/>
      <c r="Q8" s="186"/>
    </row>
    <row r="9" spans="1:17" x14ac:dyDescent="0.25">
      <c r="A9" s="3"/>
      <c r="B9" s="62">
        <f>IFERROR(IF(LEN(INDEX(Metrics!$B$6:$H$22,ROW($A9)-ROW($A$5),MATCH(B$5,Metrics!$B$5:$H$5,0)))=0,"",INDEX(Metrics!$B$6:$H$22,ROW($A9)-ROW($A$5),MATCH(B$5,Metrics!$B$5:$H$5,0))),"")</f>
        <v>104</v>
      </c>
      <c r="C9" s="160" t="str">
        <f>IFERROR(IF(LEN(INDEX(Metrics!$B$6:$H$22,ROW($A9)-ROW($A$5),MATCH(C$5,Metrics!$B$5:$H$5,0)))=0,"",INDEX(Metrics!$B$6:$H$22,ROW($A9)-ROW($A$5),MATCH(C$5,Metrics!$B$5:$H$5,0))),"")</f>
        <v>Customer Satisfaction</v>
      </c>
      <c r="D9" s="160" t="str">
        <f>IFERROR(IF(LEN(INDEX(Metrics!$B$6:$H$22,ROW($A9)-ROW($A$5),MATCH(D$5,Metrics!$B$5:$H$5,0)))=0,"",INDEX(Metrics!$B$6:$H$22,ROW($A9)-ROW($A$5),MATCH(D$5,Metrics!$B$5:$H$5,0))),"")</f>
        <v>SLA Adherence: Speed of Answer (&lt; 10 sec)</v>
      </c>
      <c r="E9" s="42" t="str">
        <f>IFERROR(IF(LEN(INDEX(Metrics!$B$6:$H$22,ROW($A9)-ROW($A$5),MATCH(E$5,Metrics!$B$5:$H$5,0)))=0,"",INDEX(Metrics!$B$6:$H$22,ROW($A9)-ROW($A$5),MATCH(E$5,Metrics!$B$5:$H$5,0))),"")</f>
        <v>%</v>
      </c>
      <c r="F9" s="185">
        <v>0.81</v>
      </c>
      <c r="G9" s="185">
        <v>0.81</v>
      </c>
      <c r="H9" s="185">
        <v>0.81</v>
      </c>
      <c r="I9" s="185">
        <v>0.81</v>
      </c>
      <c r="J9" s="185">
        <v>0.81</v>
      </c>
      <c r="K9" s="185">
        <v>0.81</v>
      </c>
      <c r="L9" s="185"/>
      <c r="M9" s="185"/>
      <c r="N9" s="185"/>
      <c r="O9" s="185"/>
      <c r="P9" s="185"/>
      <c r="Q9" s="186"/>
    </row>
    <row r="10" spans="1:17" x14ac:dyDescent="0.25">
      <c r="A10" s="3"/>
      <c r="B10" s="62">
        <f>IFERROR(IF(LEN(INDEX(Metrics!$B$6:$H$22,ROW($A10)-ROW($A$5),MATCH(B$5,Metrics!$B$5:$H$5,0)))=0,"",INDEX(Metrics!$B$6:$H$22,ROW($A10)-ROW($A$5),MATCH(B$5,Metrics!$B$5:$H$5,0))),"")</f>
        <v>105</v>
      </c>
      <c r="C10" s="160" t="str">
        <f>IFERROR(IF(LEN(INDEX(Metrics!$B$6:$H$22,ROW($A10)-ROW($A$5),MATCH(C$5,Metrics!$B$5:$H$5,0)))=0,"",INDEX(Metrics!$B$6:$H$22,ROW($A10)-ROW($A$5),MATCH(C$5,Metrics!$B$5:$H$5,0))),"")</f>
        <v>Customer Satisfaction</v>
      </c>
      <c r="D10" s="160" t="str">
        <f>IFERROR(IF(LEN(INDEX(Metrics!$B$6:$H$22,ROW($A10)-ROW($A$5),MATCH(D$5,Metrics!$B$5:$H$5,0)))=0,"",INDEX(Metrics!$B$6:$H$22,ROW($A10)-ROW($A$5),MATCH(D$5,Metrics!$B$5:$H$5,0))),"")</f>
        <v>First Contact Resolution Rate</v>
      </c>
      <c r="E10" s="42" t="str">
        <f>IFERROR(IF(LEN(INDEX(Metrics!$B$6:$H$22,ROW($A10)-ROW($A$5),MATCH(E$5,Metrics!$B$5:$H$5,0)))=0,"",INDEX(Metrics!$B$6:$H$22,ROW($A10)-ROW($A$5),MATCH(E$5,Metrics!$B$5:$H$5,0))),"")</f>
        <v>%</v>
      </c>
      <c r="F10" s="185">
        <v>0.83</v>
      </c>
      <c r="G10" s="185">
        <v>0.83</v>
      </c>
      <c r="H10" s="185">
        <v>0.83</v>
      </c>
      <c r="I10" s="185">
        <v>0.83</v>
      </c>
      <c r="J10" s="185">
        <v>0.83</v>
      </c>
      <c r="K10" s="185">
        <v>0.83</v>
      </c>
      <c r="L10" s="185"/>
      <c r="M10" s="185"/>
      <c r="N10" s="185"/>
      <c r="O10" s="185"/>
      <c r="P10" s="185"/>
      <c r="Q10" s="186"/>
    </row>
    <row r="11" spans="1:17" x14ac:dyDescent="0.25">
      <c r="A11" s="3"/>
      <c r="B11" s="62">
        <f>IFERROR(IF(LEN(INDEX(Metrics!$B$6:$H$22,ROW($A11)-ROW($A$5),MATCH(B$5,Metrics!$B$5:$H$5,0)))=0,"",INDEX(Metrics!$B$6:$H$22,ROW($A11)-ROW($A$5),MATCH(B$5,Metrics!$B$5:$H$5,0))),"")</f>
        <v>106</v>
      </c>
      <c r="C11" s="160" t="str">
        <f>IFERROR(IF(LEN(INDEX(Metrics!$B$6:$H$22,ROW($A11)-ROW($A$5),MATCH(C$5,Metrics!$B$5:$H$5,0)))=0,"",INDEX(Metrics!$B$6:$H$22,ROW($A11)-ROW($A$5),MATCH(C$5,Metrics!$B$5:$H$5,0))),"")</f>
        <v>Customer Satisfaction</v>
      </c>
      <c r="D11" s="160" t="str">
        <f>IFERROR(IF(LEN(INDEX(Metrics!$B$6:$H$22,ROW($A11)-ROW($A$5),MATCH(D$5,Metrics!$B$5:$H$5,0)))=0,"",INDEX(Metrics!$B$6:$H$22,ROW($A11)-ROW($A$5),MATCH(D$5,Metrics!$B$5:$H$5,0))),"")</f>
        <v>Number of Holds per Call</v>
      </c>
      <c r="E11" s="42" t="str">
        <f>IFERROR(IF(LEN(INDEX(Metrics!$B$6:$H$22,ROW($A11)-ROW($A$5),MATCH(E$5,Metrics!$B$5:$H$5,0)))=0,"",INDEX(Metrics!$B$6:$H$22,ROW($A11)-ROW($A$5),MATCH(E$5,Metrics!$B$5:$H$5,0))),"")</f>
        <v>#</v>
      </c>
      <c r="F11" s="176">
        <v>0.12</v>
      </c>
      <c r="G11" s="176">
        <v>0.12</v>
      </c>
      <c r="H11" s="176">
        <v>0.12</v>
      </c>
      <c r="I11" s="176">
        <v>0.12</v>
      </c>
      <c r="J11" s="176">
        <v>0.12</v>
      </c>
      <c r="K11" s="176">
        <v>0.12</v>
      </c>
      <c r="L11" s="177"/>
      <c r="M11" s="177"/>
      <c r="N11" s="177"/>
      <c r="O11" s="177"/>
      <c r="P11" s="177"/>
      <c r="Q11" s="178"/>
    </row>
    <row r="12" spans="1:17" x14ac:dyDescent="0.25">
      <c r="A12" s="3"/>
      <c r="B12" s="62">
        <f>IFERROR(IF(LEN(INDEX(Metrics!$B$6:$H$22,ROW($A12)-ROW($A$5),MATCH(B$5,Metrics!$B$5:$H$5,0)))=0,"",INDEX(Metrics!$B$6:$H$22,ROW($A12)-ROW($A$5),MATCH(B$5,Metrics!$B$5:$H$5,0))),"")</f>
        <v>107</v>
      </c>
      <c r="C12" s="160" t="str">
        <f>IFERROR(IF(LEN(INDEX(Metrics!$B$6:$H$22,ROW($A12)-ROW($A$5),MATCH(C$5,Metrics!$B$5:$H$5,0)))=0,"",INDEX(Metrics!$B$6:$H$22,ROW($A12)-ROW($A$5),MATCH(C$5,Metrics!$B$5:$H$5,0))),"")</f>
        <v>Customer Satisfaction</v>
      </c>
      <c r="D12" s="160" t="str">
        <f>IFERROR(IF(LEN(INDEX(Metrics!$B$6:$H$22,ROW($A12)-ROW($A$5),MATCH(D$5,Metrics!$B$5:$H$5,0)))=0,"",INDEX(Metrics!$B$6:$H$22,ROW($A12)-ROW($A$5),MATCH(D$5,Metrics!$B$5:$H$5,0))),"")</f>
        <v>Total Number of Holds</v>
      </c>
      <c r="E12" s="42" t="str">
        <f>IFERROR(IF(LEN(INDEX(Metrics!$B$6:$H$22,ROW($A12)-ROW($A$5),MATCH(E$5,Metrics!$B$5:$H$5,0)))=0,"",INDEX(Metrics!$B$6:$H$22,ROW($A12)-ROW($A$5),MATCH(E$5,Metrics!$B$5:$H$5,0))),"")</f>
        <v>#</v>
      </c>
      <c r="F12" s="181">
        <v>39</v>
      </c>
      <c r="G12" s="181">
        <v>39</v>
      </c>
      <c r="H12" s="181">
        <v>39</v>
      </c>
      <c r="I12" s="181">
        <v>39</v>
      </c>
      <c r="J12" s="181">
        <v>39</v>
      </c>
      <c r="K12" s="181">
        <v>39</v>
      </c>
      <c r="L12" s="181"/>
      <c r="M12" s="181"/>
      <c r="N12" s="181"/>
      <c r="O12" s="181"/>
      <c r="P12" s="181"/>
      <c r="Q12" s="182"/>
    </row>
    <row r="13" spans="1:17" x14ac:dyDescent="0.25">
      <c r="A13" s="3"/>
      <c r="B13" s="62">
        <f>IFERROR(IF(LEN(INDEX(Metrics!$B$6:$H$22,ROW($A13)-ROW($A$5),MATCH(B$5,Metrics!$B$5:$H$5,0)))=0,"",INDEX(Metrics!$B$6:$H$22,ROW($A13)-ROW($A$5),MATCH(B$5,Metrics!$B$5:$H$5,0))),"")</f>
        <v>108</v>
      </c>
      <c r="C13" s="160" t="str">
        <f>IFERROR(IF(LEN(INDEX(Metrics!$B$6:$H$22,ROW($A13)-ROW($A$5),MATCH(C$5,Metrics!$B$5:$H$5,0)))=0,"",INDEX(Metrics!$B$6:$H$22,ROW($A13)-ROW($A$5),MATCH(C$5,Metrics!$B$5:$H$5,0))),"")</f>
        <v>Customer Satisfaction</v>
      </c>
      <c r="D13" s="160" t="str">
        <f>IFERROR(IF(LEN(INDEX(Metrics!$B$6:$H$22,ROW($A13)-ROW($A$5),MATCH(D$5,Metrics!$B$5:$H$5,0)))=0,"",INDEX(Metrics!$B$6:$H$22,ROW($A13)-ROW($A$5),MATCH(D$5,Metrics!$B$5:$H$5,0))),"")</f>
        <v/>
      </c>
      <c r="E13" s="42" t="str">
        <f>IFERROR(IF(LEN(INDEX(Metrics!$B$6:$H$22,ROW($A13)-ROW($A$5),MATCH(E$5,Metrics!$B$5:$H$5,0)))=0,"",INDEX(Metrics!$B$6:$H$22,ROW($A13)-ROW($A$5),MATCH(E$5,Metrics!$B$5:$H$5,0))),"")</f>
        <v/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63"/>
    </row>
    <row r="14" spans="1:17" x14ac:dyDescent="0.25">
      <c r="A14" s="3"/>
      <c r="B14" s="62">
        <f>IFERROR(IF(LEN(INDEX(Metrics!$B$6:$H$22,ROW($A14)-ROW($A$5),MATCH(B$5,Metrics!$B$5:$H$5,0)))=0,"",INDEX(Metrics!$B$6:$H$22,ROW($A14)-ROW($A$5),MATCH(B$5,Metrics!$B$5:$H$5,0))),"")</f>
        <v>109</v>
      </c>
      <c r="C14" s="160" t="str">
        <f>IFERROR(IF(LEN(INDEX(Metrics!$B$6:$H$22,ROW($A14)-ROW($A$5),MATCH(C$5,Metrics!$B$5:$H$5,0)))=0,"",INDEX(Metrics!$B$6:$H$22,ROW($A14)-ROW($A$5),MATCH(C$5,Metrics!$B$5:$H$5,0))),"")</f>
        <v>Customer Satisfaction</v>
      </c>
      <c r="D14" s="160" t="str">
        <f>IFERROR(IF(LEN(INDEX(Metrics!$B$6:$H$22,ROW($A14)-ROW($A$5),MATCH(D$5,Metrics!$B$5:$H$5,0)))=0,"",INDEX(Metrics!$B$6:$H$22,ROW($A14)-ROW($A$5),MATCH(D$5,Metrics!$B$5:$H$5,0))),"")</f>
        <v/>
      </c>
      <c r="E14" s="42" t="str">
        <f>IFERROR(IF(LEN(INDEX(Metrics!$B$6:$H$22,ROW($A14)-ROW($A$5),MATCH(E$5,Metrics!$B$5:$H$5,0)))=0,"",INDEX(Metrics!$B$6:$H$22,ROW($A14)-ROW($A$5),MATCH(E$5,Metrics!$B$5:$H$5,0))),"")</f>
        <v/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63"/>
    </row>
    <row r="15" spans="1:17" x14ac:dyDescent="0.25">
      <c r="A15" s="3"/>
      <c r="B15" s="62">
        <f>IFERROR(IF(LEN(INDEX(Metrics!$B$6:$H$22,ROW($A15)-ROW($A$5),MATCH(B$5,Metrics!$B$5:$H$5,0)))=0,"",INDEX(Metrics!$B$6:$H$22,ROW($A15)-ROW($A$5),MATCH(B$5,Metrics!$B$5:$H$5,0))),"")</f>
        <v>201</v>
      </c>
      <c r="C15" s="160" t="str">
        <f>IFERROR(IF(LEN(INDEX(Metrics!$B$6:$H$22,ROW($A15)-ROW($A$5),MATCH(C$5,Metrics!$B$5:$H$5,0)))=0,"",INDEX(Metrics!$B$6:$H$22,ROW($A15)-ROW($A$5),MATCH(C$5,Metrics!$B$5:$H$5,0))),"")</f>
        <v>Operational Efficiency</v>
      </c>
      <c r="D15" s="160" t="str">
        <f>IFERROR(IF(LEN(INDEX(Metrics!$B$6:$H$22,ROW($A15)-ROW($A$5),MATCH(D$5,Metrics!$B$5:$H$5,0)))=0,"",INDEX(Metrics!$B$6:$H$22,ROW($A15)-ROW($A$5),MATCH(D$5,Metrics!$B$5:$H$5,0))),"")</f>
        <v>Average Handle Time (AHT)</v>
      </c>
      <c r="E15" s="42" t="str">
        <f>IFERROR(IF(LEN(INDEX(Metrics!$B$6:$H$22,ROW($A15)-ROW($A$5),MATCH(E$5,Metrics!$B$5:$H$5,0)))=0,"",INDEX(Metrics!$B$6:$H$22,ROW($A15)-ROW($A$5),MATCH(E$5,Metrics!$B$5:$H$5,0))),"")</f>
        <v>Seconds</v>
      </c>
      <c r="F15" s="181">
        <v>77</v>
      </c>
      <c r="G15" s="181">
        <v>77</v>
      </c>
      <c r="H15" s="181">
        <v>77</v>
      </c>
      <c r="I15" s="181">
        <v>77</v>
      </c>
      <c r="J15" s="181">
        <v>77</v>
      </c>
      <c r="K15" s="181">
        <v>77</v>
      </c>
      <c r="L15" s="181"/>
      <c r="M15" s="181"/>
      <c r="N15" s="181"/>
      <c r="O15" s="181"/>
      <c r="P15" s="181"/>
      <c r="Q15" s="182"/>
    </row>
    <row r="16" spans="1:17" x14ac:dyDescent="0.25">
      <c r="A16" s="3"/>
      <c r="B16" s="62">
        <f>IFERROR(IF(LEN(INDEX(Metrics!$B$6:$H$22,ROW($A16)-ROW($A$5),MATCH(B$5,Metrics!$B$5:$H$5,0)))=0,"",INDEX(Metrics!$B$6:$H$22,ROW($A16)-ROW($A$5),MATCH(B$5,Metrics!$B$5:$H$5,0))),"")</f>
        <v>202</v>
      </c>
      <c r="C16" s="160" t="str">
        <f>IFERROR(IF(LEN(INDEX(Metrics!$B$6:$H$22,ROW($A16)-ROW($A$5),MATCH(C$5,Metrics!$B$5:$H$5,0)))=0,"",INDEX(Metrics!$B$6:$H$22,ROW($A16)-ROW($A$5),MATCH(C$5,Metrics!$B$5:$H$5,0))),"")</f>
        <v>Operational Efficiency</v>
      </c>
      <c r="D16" s="160" t="str">
        <f>IFERROR(IF(LEN(INDEX(Metrics!$B$6:$H$22,ROW($A16)-ROW($A$5),MATCH(D$5,Metrics!$B$5:$H$5,0)))=0,"",INDEX(Metrics!$B$6:$H$22,ROW($A16)-ROW($A$5),MATCH(D$5,Metrics!$B$5:$H$5,0))),"")</f>
        <v>Average Handle Time: After-Call Work</v>
      </c>
      <c r="E16" s="42" t="str">
        <f>IFERROR(IF(LEN(INDEX(Metrics!$B$6:$H$22,ROW($A16)-ROW($A$5),MATCH(E$5,Metrics!$B$5:$H$5,0)))=0,"",INDEX(Metrics!$B$6:$H$22,ROW($A16)-ROW($A$5),MATCH(E$5,Metrics!$B$5:$H$5,0))),"")</f>
        <v>Seconds</v>
      </c>
      <c r="F16" s="181">
        <v>18</v>
      </c>
      <c r="G16" s="181">
        <v>18</v>
      </c>
      <c r="H16" s="181">
        <v>18</v>
      </c>
      <c r="I16" s="181">
        <v>18</v>
      </c>
      <c r="J16" s="181">
        <v>18</v>
      </c>
      <c r="K16" s="181">
        <v>18</v>
      </c>
      <c r="L16" s="181"/>
      <c r="M16" s="181"/>
      <c r="N16" s="181"/>
      <c r="O16" s="181"/>
      <c r="P16" s="181"/>
      <c r="Q16" s="182"/>
    </row>
    <row r="17" spans="1:17" x14ac:dyDescent="0.25">
      <c r="A17" s="3"/>
      <c r="B17" s="62">
        <f>IFERROR(IF(LEN(INDEX(Metrics!$B$6:$H$22,ROW($A17)-ROW($A$5),MATCH(B$5,Metrics!$B$5:$H$5,0)))=0,"",INDEX(Metrics!$B$6:$H$22,ROW($A17)-ROW($A$5),MATCH(B$5,Metrics!$B$5:$H$5,0))),"")</f>
        <v>203</v>
      </c>
      <c r="C17" s="160" t="str">
        <f>IFERROR(IF(LEN(INDEX(Metrics!$B$6:$H$22,ROW($A17)-ROW($A$5),MATCH(C$5,Metrics!$B$5:$H$5,0)))=0,"",INDEX(Metrics!$B$6:$H$22,ROW($A17)-ROW($A$5),MATCH(C$5,Metrics!$B$5:$H$5,0))),"")</f>
        <v>Operational Efficiency</v>
      </c>
      <c r="D17" s="160" t="str">
        <f>IFERROR(IF(LEN(INDEX(Metrics!$B$6:$H$22,ROW($A17)-ROW($A$5),MATCH(D$5,Metrics!$B$5:$H$5,0)))=0,"",INDEX(Metrics!$B$6:$H$22,ROW($A17)-ROW($A$5),MATCH(D$5,Metrics!$B$5:$H$5,0))),"")</f>
        <v>Agent Occupancy</v>
      </c>
      <c r="E17" s="42" t="str">
        <f>IFERROR(IF(LEN(INDEX(Metrics!$B$6:$H$22,ROW($A17)-ROW($A$5),MATCH(E$5,Metrics!$B$5:$H$5,0)))=0,"",INDEX(Metrics!$B$6:$H$22,ROW($A17)-ROW($A$5),MATCH(E$5,Metrics!$B$5:$H$5,0))),"")</f>
        <v>%</v>
      </c>
      <c r="F17" s="185">
        <v>0.69</v>
      </c>
      <c r="G17" s="185">
        <v>0.69</v>
      </c>
      <c r="H17" s="185">
        <v>0.69</v>
      </c>
      <c r="I17" s="185">
        <v>0.69</v>
      </c>
      <c r="J17" s="185">
        <v>0.69</v>
      </c>
      <c r="K17" s="185">
        <v>0.69</v>
      </c>
      <c r="L17" s="185"/>
      <c r="M17" s="185"/>
      <c r="N17" s="185"/>
      <c r="O17" s="185"/>
      <c r="P17" s="185"/>
      <c r="Q17" s="186"/>
    </row>
    <row r="18" spans="1:17" x14ac:dyDescent="0.25">
      <c r="A18" s="3"/>
      <c r="B18" s="62">
        <f>IFERROR(IF(LEN(INDEX(Metrics!$B$6:$H$22,ROW($A18)-ROW($A$5),MATCH(B$5,Metrics!$B$5:$H$5,0)))=0,"",INDEX(Metrics!$B$6:$H$22,ROW($A18)-ROW($A$5),MATCH(B$5,Metrics!$B$5:$H$5,0))),"")</f>
        <v>204</v>
      </c>
      <c r="C18" s="160" t="str">
        <f>IFERROR(IF(LEN(INDEX(Metrics!$B$6:$H$22,ROW($A18)-ROW($A$5),MATCH(C$5,Metrics!$B$5:$H$5,0)))=0,"",INDEX(Metrics!$B$6:$H$22,ROW($A18)-ROW($A$5),MATCH(C$5,Metrics!$B$5:$H$5,0))),"")</f>
        <v>Operational Efficiency</v>
      </c>
      <c r="D18" s="160" t="str">
        <f>IFERROR(IF(LEN(INDEX(Metrics!$B$6:$H$22,ROW($A18)-ROW($A$5),MATCH(D$5,Metrics!$B$5:$H$5,0)))=0,"",INDEX(Metrics!$B$6:$H$22,ROW($A18)-ROW($A$5),MATCH(D$5,Metrics!$B$5:$H$5,0))),"")</f>
        <v>Transfer Rate</v>
      </c>
      <c r="E18" s="42" t="str">
        <f>IFERROR(IF(LEN(INDEX(Metrics!$B$6:$H$22,ROW($A18)-ROW($A$5),MATCH(E$5,Metrics!$B$5:$H$5,0)))=0,"",INDEX(Metrics!$B$6:$H$22,ROW($A18)-ROW($A$5),MATCH(E$5,Metrics!$B$5:$H$5,0))),"")</f>
        <v>%</v>
      </c>
      <c r="F18" s="185">
        <v>0.16500000000000001</v>
      </c>
      <c r="G18" s="185">
        <v>0.16500000000000001</v>
      </c>
      <c r="H18" s="185">
        <v>0.16500000000000001</v>
      </c>
      <c r="I18" s="185">
        <v>0.16500000000000001</v>
      </c>
      <c r="J18" s="185">
        <v>0.16500000000000001</v>
      </c>
      <c r="K18" s="185">
        <v>0.16500000000000001</v>
      </c>
      <c r="L18" s="185"/>
      <c r="M18" s="185"/>
      <c r="N18" s="185"/>
      <c r="O18" s="185"/>
      <c r="P18" s="185"/>
      <c r="Q18" s="186"/>
    </row>
    <row r="19" spans="1:17" x14ac:dyDescent="0.25">
      <c r="A19" s="3"/>
      <c r="B19" s="62">
        <f>IFERROR(IF(LEN(INDEX(Metrics!$B$6:$H$22,ROW($A19)-ROW($A$5),MATCH(B$5,Metrics!$B$5:$H$5,0)))=0,"",INDEX(Metrics!$B$6:$H$22,ROW($A19)-ROW($A$5),MATCH(B$5,Metrics!$B$5:$H$5,0))),"")</f>
        <v>205</v>
      </c>
      <c r="C19" s="160" t="str">
        <f>IFERROR(IF(LEN(INDEX(Metrics!$B$6:$H$22,ROW($A19)-ROW($A$5),MATCH(C$5,Metrics!$B$5:$H$5,0)))=0,"",INDEX(Metrics!$B$6:$H$22,ROW($A19)-ROW($A$5),MATCH(C$5,Metrics!$B$5:$H$5,0))),"")</f>
        <v>Operational Efficiency</v>
      </c>
      <c r="D19" s="160" t="str">
        <f>IFERROR(IF(LEN(INDEX(Metrics!$B$6:$H$22,ROW($A19)-ROW($A$5),MATCH(D$5,Metrics!$B$5:$H$5,0)))=0,"",INDEX(Metrics!$B$6:$H$22,ROW($A19)-ROW($A$5),MATCH(D$5,Metrics!$B$5:$H$5,0))),"")</f>
        <v>Cost per Call</v>
      </c>
      <c r="E19" s="42" t="str">
        <f>IFERROR(IF(LEN(INDEX(Metrics!$B$6:$H$22,ROW($A19)-ROW($A$5),MATCH(E$5,Metrics!$B$5:$H$5,0)))=0,"",INDEX(Metrics!$B$6:$H$22,ROW($A19)-ROW($A$5),MATCH(E$5,Metrics!$B$5:$H$5,0))),"")</f>
        <v>USD</v>
      </c>
      <c r="F19" s="181">
        <v>1.8</v>
      </c>
      <c r="G19" s="181">
        <v>1.8</v>
      </c>
      <c r="H19" s="181">
        <v>1.8</v>
      </c>
      <c r="I19" s="181">
        <v>1.8</v>
      </c>
      <c r="J19" s="181">
        <v>1.8</v>
      </c>
      <c r="K19" s="181">
        <v>1.8</v>
      </c>
      <c r="L19" s="181"/>
      <c r="M19" s="181"/>
      <c r="N19" s="181"/>
      <c r="O19" s="181"/>
      <c r="P19" s="181"/>
      <c r="Q19" s="182"/>
    </row>
    <row r="20" spans="1:17" x14ac:dyDescent="0.25">
      <c r="A20" s="3"/>
      <c r="B20" s="62">
        <f>IFERROR(IF(LEN(INDEX(Metrics!$B$6:$H$22,ROW($A20)-ROW($A$5),MATCH(B$5,Metrics!$B$5:$H$5,0)))=0,"",INDEX(Metrics!$B$6:$H$22,ROW($A20)-ROW($A$5),MATCH(B$5,Metrics!$B$5:$H$5,0))),"")</f>
        <v>206</v>
      </c>
      <c r="C20" s="160" t="str">
        <f>IFERROR(IF(LEN(INDEX(Metrics!$B$6:$H$22,ROW($A20)-ROW($A$5),MATCH(C$5,Metrics!$B$5:$H$5,0)))=0,"",INDEX(Metrics!$B$6:$H$22,ROW($A20)-ROW($A$5),MATCH(C$5,Metrics!$B$5:$H$5,0))),"")</f>
        <v>Operational Efficiency</v>
      </c>
      <c r="D20" s="160" t="str">
        <f>IFERROR(IF(LEN(INDEX(Metrics!$B$6:$H$22,ROW($A20)-ROW($A$5),MATCH(D$5,Metrics!$B$5:$H$5,0)))=0,"",INDEX(Metrics!$B$6:$H$22,ROW($A20)-ROW($A$5),MATCH(D$5,Metrics!$B$5:$H$5,0))),"")</f>
        <v>Cost per Minute of Inbound Handle Time</v>
      </c>
      <c r="E20" s="42" t="str">
        <f>IFERROR(IF(LEN(INDEX(Metrics!$B$6:$H$22,ROW($A20)-ROW($A$5),MATCH(E$5,Metrics!$B$5:$H$5,0)))=0,"",INDEX(Metrics!$B$6:$H$22,ROW($A20)-ROW($A$5),MATCH(E$5,Metrics!$B$5:$H$5,0))),"")</f>
        <v>USD</v>
      </c>
      <c r="F20" s="183">
        <v>0.8</v>
      </c>
      <c r="G20" s="183">
        <v>0.8</v>
      </c>
      <c r="H20" s="183">
        <v>0.8</v>
      </c>
      <c r="I20" s="183">
        <v>0.8</v>
      </c>
      <c r="J20" s="183">
        <v>0.8</v>
      </c>
      <c r="K20" s="183">
        <v>0.8</v>
      </c>
      <c r="L20" s="183"/>
      <c r="M20" s="183"/>
      <c r="N20" s="183"/>
      <c r="O20" s="183"/>
      <c r="P20" s="183"/>
      <c r="Q20" s="184"/>
    </row>
    <row r="21" spans="1:17" x14ac:dyDescent="0.25">
      <c r="A21" s="3"/>
      <c r="B21" s="62">
        <f>IFERROR(IF(LEN(INDEX(Metrics!$B$6:$H$22,ROW($A21)-ROW($A$5),MATCH(B$5,Metrics!$B$5:$H$5,0)))=0,"",INDEX(Metrics!$B$6:$H$22,ROW($A21)-ROW($A$5),MATCH(B$5,Metrics!$B$5:$H$5,0))),"")</f>
        <v>207</v>
      </c>
      <c r="C21" s="160" t="str">
        <f>IFERROR(IF(LEN(INDEX(Metrics!$B$6:$H$22,ROW($A21)-ROW($A$5),MATCH(C$5,Metrics!$B$5:$H$5,0)))=0,"",INDEX(Metrics!$B$6:$H$22,ROW($A21)-ROW($A$5),MATCH(C$5,Metrics!$B$5:$H$5,0))),"")</f>
        <v>Operational Efficiency</v>
      </c>
      <c r="D21" s="160" t="str">
        <f>IFERROR(IF(LEN(INDEX(Metrics!$B$6:$H$22,ROW($A21)-ROW($A$5),MATCH(D$5,Metrics!$B$5:$H$5,0)))=0,"",INDEX(Metrics!$B$6:$H$22,ROW($A21)-ROW($A$5),MATCH(D$5,Metrics!$B$5:$H$5,0))),"")</f>
        <v/>
      </c>
      <c r="E21" s="42" t="str">
        <f>IFERROR(IF(LEN(INDEX(Metrics!$B$6:$H$22,ROW($A21)-ROW($A$5),MATCH(E$5,Metrics!$B$5:$H$5,0)))=0,"",INDEX(Metrics!$B$6:$H$22,ROW($A21)-ROW($A$5),MATCH(E$5,Metrics!$B$5:$H$5,0))),"")</f>
        <v/>
      </c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63"/>
    </row>
    <row r="22" spans="1:17" x14ac:dyDescent="0.25">
      <c r="A22" s="3"/>
      <c r="B22" s="62">
        <f>IFERROR(IF(LEN(INDEX(Metrics!$B$6:$H$22,ROW($A22)-ROW($A$5),MATCH(B$5,Metrics!$B$5:$H$5,0)))=0,"",INDEX(Metrics!$B$6:$H$22,ROW($A22)-ROW($A$5),MATCH(B$5,Metrics!$B$5:$H$5,0))),"")</f>
        <v>208</v>
      </c>
      <c r="C22" s="160" t="str">
        <f>IFERROR(IF(LEN(INDEX(Metrics!$B$6:$H$22,ROW($A22)-ROW($A$5),MATCH(C$5,Metrics!$B$5:$H$5,0)))=0,"",INDEX(Metrics!$B$6:$H$22,ROW($A22)-ROW($A$5),MATCH(C$5,Metrics!$B$5:$H$5,0))),"")</f>
        <v>Operational Efficiency</v>
      </c>
      <c r="D22" s="160" t="str">
        <f>IFERROR(IF(LEN(INDEX(Metrics!$B$6:$H$22,ROW($A22)-ROW($A$5),MATCH(D$5,Metrics!$B$5:$H$5,0)))=0,"",INDEX(Metrics!$B$6:$H$22,ROW($A22)-ROW($A$5),MATCH(D$5,Metrics!$B$5:$H$5,0))),"")</f>
        <v/>
      </c>
      <c r="E22" s="42" t="str">
        <f>IFERROR(IF(LEN(INDEX(Metrics!$B$6:$H$22,ROW($A22)-ROW($A$5),MATCH(E$5,Metrics!$B$5:$H$5,0)))=0,"",INDEX(Metrics!$B$6:$H$22,ROW($A22)-ROW($A$5),MATCH(E$5,Metrics!$B$5:$H$5,0))),"")</f>
        <v/>
      </c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63"/>
    </row>
    <row r="23" spans="1:17" x14ac:dyDescent="0.25">
      <c r="A23" s="3"/>
      <c r="B23" s="216">
        <v>301</v>
      </c>
      <c r="C23" s="217" t="s">
        <v>130</v>
      </c>
      <c r="D23" s="217" t="s">
        <v>131</v>
      </c>
      <c r="E23" s="218" t="s">
        <v>100</v>
      </c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234"/>
      <c r="Q23" s="235"/>
    </row>
    <row r="24" spans="1:17" x14ac:dyDescent="0.25">
      <c r="A24" s="3"/>
      <c r="B24" s="216">
        <v>302</v>
      </c>
      <c r="C24" s="217" t="s">
        <v>130</v>
      </c>
      <c r="D24" s="217" t="s">
        <v>133</v>
      </c>
      <c r="E24" s="218" t="s">
        <v>112</v>
      </c>
      <c r="F24" s="234"/>
      <c r="G24" s="234"/>
      <c r="H24" s="234"/>
      <c r="I24" s="234"/>
      <c r="J24" s="234"/>
      <c r="K24" s="234"/>
      <c r="L24" s="234"/>
      <c r="M24" s="234"/>
      <c r="N24" s="234"/>
      <c r="O24" s="234"/>
      <c r="P24" s="234"/>
      <c r="Q24" s="235"/>
    </row>
    <row r="25" spans="1:17" x14ac:dyDescent="0.25">
      <c r="A25" s="3"/>
      <c r="B25" s="216">
        <v>303</v>
      </c>
      <c r="C25" s="217" t="s">
        <v>130</v>
      </c>
      <c r="D25" s="217" t="s">
        <v>135</v>
      </c>
      <c r="E25" s="218" t="s">
        <v>112</v>
      </c>
      <c r="F25" s="234"/>
      <c r="G25" s="234"/>
      <c r="H25" s="234"/>
      <c r="I25" s="234"/>
      <c r="J25" s="234"/>
      <c r="K25" s="234"/>
      <c r="L25" s="234"/>
      <c r="M25" s="234"/>
      <c r="N25" s="234"/>
      <c r="O25" s="234"/>
      <c r="P25" s="234"/>
      <c r="Q25" s="235"/>
    </row>
    <row r="26" spans="1:17" x14ac:dyDescent="0.2">
      <c r="A26" s="3"/>
      <c r="B26" s="216">
        <v>304</v>
      </c>
      <c r="C26" s="217" t="s">
        <v>130</v>
      </c>
      <c r="D26" s="217" t="s">
        <v>137</v>
      </c>
      <c r="E26" s="218" t="s">
        <v>112</v>
      </c>
      <c r="F26" s="236"/>
      <c r="G26" s="234"/>
      <c r="H26" s="234"/>
      <c r="I26" s="234"/>
      <c r="J26" s="234"/>
      <c r="K26" s="234"/>
      <c r="L26" s="236"/>
      <c r="M26" s="234"/>
      <c r="N26" s="234"/>
      <c r="O26" s="234"/>
      <c r="P26" s="234"/>
      <c r="Q26" s="235"/>
    </row>
    <row r="27" spans="1:17" x14ac:dyDescent="0.25">
      <c r="A27" s="3"/>
      <c r="B27" s="216">
        <v>305</v>
      </c>
      <c r="C27" s="217" t="s">
        <v>130</v>
      </c>
      <c r="D27" s="217" t="s">
        <v>139</v>
      </c>
      <c r="E27" s="218" t="s">
        <v>105</v>
      </c>
      <c r="F27" s="234"/>
      <c r="G27" s="234"/>
      <c r="H27" s="234"/>
      <c r="I27" s="234"/>
      <c r="J27" s="234"/>
      <c r="K27" s="234"/>
      <c r="L27" s="234"/>
      <c r="M27" s="234"/>
      <c r="N27" s="234"/>
      <c r="O27" s="234"/>
      <c r="P27" s="234"/>
      <c r="Q27" s="235"/>
    </row>
    <row r="28" spans="1:17" x14ac:dyDescent="0.25">
      <c r="A28" s="3"/>
      <c r="B28" s="216">
        <v>306</v>
      </c>
      <c r="C28" s="217" t="s">
        <v>130</v>
      </c>
      <c r="D28" s="217" t="s">
        <v>141</v>
      </c>
      <c r="E28" s="218" t="s">
        <v>112</v>
      </c>
      <c r="F28" s="234"/>
      <c r="G28" s="234"/>
      <c r="H28" s="234"/>
      <c r="I28" s="234"/>
      <c r="J28" s="234"/>
      <c r="K28" s="234"/>
      <c r="L28" s="234"/>
      <c r="M28" s="234"/>
      <c r="N28" s="234"/>
      <c r="O28" s="234"/>
      <c r="P28" s="234"/>
      <c r="Q28" s="235"/>
    </row>
    <row r="29" spans="1:17" x14ac:dyDescent="0.2">
      <c r="A29" s="3"/>
      <c r="B29" s="216">
        <v>307</v>
      </c>
      <c r="C29" s="217" t="s">
        <v>130</v>
      </c>
      <c r="D29" s="220" t="s">
        <v>143</v>
      </c>
      <c r="E29" s="221" t="s">
        <v>112</v>
      </c>
      <c r="F29" s="236"/>
      <c r="G29" s="234"/>
      <c r="H29" s="234"/>
      <c r="I29" s="234"/>
      <c r="J29" s="234"/>
      <c r="K29" s="234"/>
      <c r="L29" s="236"/>
      <c r="M29" s="234"/>
      <c r="N29" s="234"/>
      <c r="O29" s="234"/>
      <c r="P29" s="234"/>
      <c r="Q29" s="235"/>
    </row>
    <row r="30" spans="1:17" x14ac:dyDescent="0.25">
      <c r="A30" s="3"/>
      <c r="B30" s="216">
        <v>308</v>
      </c>
      <c r="C30" s="217" t="s">
        <v>130</v>
      </c>
      <c r="D30" s="217" t="s">
        <v>146</v>
      </c>
      <c r="E30" s="218" t="s">
        <v>146</v>
      </c>
      <c r="F30" s="237"/>
      <c r="G30" s="237"/>
      <c r="H30" s="237"/>
      <c r="I30" s="237"/>
      <c r="J30" s="237"/>
      <c r="K30" s="237"/>
      <c r="L30" s="234"/>
      <c r="M30" s="234"/>
      <c r="N30" s="234"/>
      <c r="O30" s="234"/>
      <c r="P30" s="234"/>
      <c r="Q30" s="235"/>
    </row>
    <row r="31" spans="1:17" x14ac:dyDescent="0.25">
      <c r="A31" s="3"/>
      <c r="B31" s="216">
        <v>309</v>
      </c>
      <c r="C31" s="217" t="s">
        <v>130</v>
      </c>
      <c r="D31" s="217" t="s">
        <v>146</v>
      </c>
      <c r="E31" s="218" t="s">
        <v>146</v>
      </c>
      <c r="F31" s="234"/>
      <c r="G31" s="234"/>
      <c r="H31" s="234"/>
      <c r="I31" s="234"/>
      <c r="J31" s="234"/>
      <c r="K31" s="234"/>
      <c r="L31" s="234"/>
      <c r="M31" s="234"/>
      <c r="N31" s="234"/>
      <c r="O31" s="234"/>
      <c r="P31" s="234"/>
      <c r="Q31" s="235"/>
    </row>
    <row r="32" spans="1:17" x14ac:dyDescent="0.25">
      <c r="A32" s="3"/>
      <c r="B32" s="216"/>
      <c r="C32" s="217"/>
      <c r="D32" s="217"/>
      <c r="E32" s="218"/>
      <c r="F32" s="234"/>
      <c r="G32" s="234"/>
      <c r="H32" s="234"/>
      <c r="I32" s="234"/>
      <c r="J32" s="234"/>
      <c r="K32" s="234"/>
      <c r="L32" s="234"/>
      <c r="M32" s="234"/>
      <c r="N32" s="234"/>
      <c r="O32" s="234"/>
      <c r="P32" s="234"/>
      <c r="Q32" s="235"/>
    </row>
    <row r="33" spans="1:17" x14ac:dyDescent="0.25">
      <c r="A33" s="3"/>
      <c r="B33" s="216"/>
      <c r="C33" s="217"/>
      <c r="D33" s="217"/>
      <c r="E33" s="218"/>
      <c r="F33" s="234"/>
      <c r="G33" s="234"/>
      <c r="H33" s="234"/>
      <c r="I33" s="234"/>
      <c r="J33" s="234"/>
      <c r="K33" s="234"/>
      <c r="L33" s="234"/>
      <c r="M33" s="234"/>
      <c r="N33" s="234"/>
      <c r="O33" s="234"/>
      <c r="P33" s="234"/>
      <c r="Q33" s="235"/>
    </row>
    <row r="34" spans="1:17" x14ac:dyDescent="0.25">
      <c r="A34" s="3"/>
      <c r="B34" s="216"/>
      <c r="C34" s="217"/>
      <c r="D34" s="217"/>
      <c r="E34" s="218"/>
      <c r="F34" s="234"/>
      <c r="G34" s="234"/>
      <c r="H34" s="234"/>
      <c r="I34" s="234"/>
      <c r="J34" s="234"/>
      <c r="K34" s="234"/>
      <c r="L34" s="234"/>
      <c r="M34" s="234"/>
      <c r="N34" s="234"/>
      <c r="O34" s="234"/>
      <c r="P34" s="234"/>
      <c r="Q34" s="235"/>
    </row>
    <row r="35" spans="1:17" x14ac:dyDescent="0.25">
      <c r="A35" s="3"/>
      <c r="B35" s="216"/>
      <c r="C35" s="217"/>
      <c r="D35" s="217"/>
      <c r="E35" s="218"/>
      <c r="F35" s="234"/>
      <c r="G35" s="234"/>
      <c r="H35" s="234"/>
      <c r="I35" s="234"/>
      <c r="J35" s="234"/>
      <c r="K35" s="234"/>
      <c r="L35" s="234"/>
      <c r="M35" s="234"/>
      <c r="N35" s="234"/>
      <c r="O35" s="234"/>
      <c r="P35" s="234"/>
      <c r="Q35" s="235"/>
    </row>
    <row r="36" spans="1:17" x14ac:dyDescent="0.2">
      <c r="A36" s="3"/>
      <c r="B36" s="216"/>
      <c r="C36" s="217"/>
      <c r="D36" s="217"/>
      <c r="E36" s="218"/>
      <c r="F36" s="236"/>
      <c r="G36" s="234"/>
      <c r="H36" s="234"/>
      <c r="I36" s="234"/>
      <c r="J36" s="234"/>
      <c r="K36" s="234"/>
      <c r="L36" s="236"/>
      <c r="M36" s="234"/>
      <c r="N36" s="234"/>
      <c r="O36" s="234"/>
      <c r="P36" s="234"/>
      <c r="Q36" s="235"/>
    </row>
    <row r="37" spans="1:17" x14ac:dyDescent="0.25">
      <c r="A37" s="3"/>
      <c r="B37" s="216"/>
      <c r="C37" s="217"/>
      <c r="D37" s="217"/>
      <c r="E37" s="218"/>
      <c r="F37" s="234"/>
      <c r="G37" s="234"/>
      <c r="H37" s="234"/>
      <c r="I37" s="234"/>
      <c r="J37" s="234"/>
      <c r="K37" s="234"/>
      <c r="L37" s="234"/>
      <c r="M37" s="234"/>
      <c r="N37" s="234"/>
      <c r="O37" s="234"/>
      <c r="P37" s="234"/>
      <c r="Q37" s="235"/>
    </row>
    <row r="38" spans="1:17" x14ac:dyDescent="0.2">
      <c r="A38" s="3"/>
      <c r="B38" s="216"/>
      <c r="C38" s="217"/>
      <c r="D38" s="217"/>
      <c r="E38" s="218"/>
      <c r="F38" s="236"/>
      <c r="G38" s="234"/>
      <c r="H38" s="234"/>
      <c r="I38" s="234"/>
      <c r="J38" s="234"/>
      <c r="K38" s="234"/>
      <c r="L38" s="236"/>
      <c r="M38" s="234"/>
      <c r="N38" s="234"/>
      <c r="O38" s="234"/>
      <c r="P38" s="234"/>
      <c r="Q38" s="235"/>
    </row>
    <row r="39" spans="1:17" x14ac:dyDescent="0.25">
      <c r="A39" s="3"/>
      <c r="B39" s="216"/>
      <c r="C39" s="217"/>
      <c r="D39" s="217"/>
      <c r="E39" s="218"/>
      <c r="F39" s="237"/>
      <c r="G39" s="237"/>
      <c r="H39" s="237"/>
      <c r="I39" s="237"/>
      <c r="J39" s="237"/>
      <c r="K39" s="237"/>
      <c r="L39" s="237"/>
      <c r="M39" s="237"/>
      <c r="N39" s="237"/>
      <c r="O39" s="237"/>
      <c r="P39" s="237"/>
      <c r="Q39" s="238"/>
    </row>
    <row r="40" spans="1:17" x14ac:dyDescent="0.25">
      <c r="A40" s="3"/>
      <c r="B40" s="216"/>
      <c r="C40" s="217"/>
      <c r="D40" s="217"/>
      <c r="E40" s="218"/>
      <c r="F40" s="234"/>
      <c r="G40" s="234"/>
      <c r="H40" s="234"/>
      <c r="I40" s="234"/>
      <c r="J40" s="234"/>
      <c r="K40" s="234"/>
      <c r="L40" s="234"/>
      <c r="M40" s="234"/>
      <c r="N40" s="234"/>
      <c r="O40" s="234"/>
      <c r="P40" s="234"/>
      <c r="Q40" s="235"/>
    </row>
    <row r="41" spans="1:17" x14ac:dyDescent="0.25">
      <c r="A41" s="3"/>
      <c r="B41" s="216"/>
      <c r="C41" s="217"/>
      <c r="D41" s="217"/>
      <c r="E41" s="218"/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234"/>
      <c r="Q41" s="235"/>
    </row>
    <row r="42" spans="1:17" x14ac:dyDescent="0.25">
      <c r="A42" s="3"/>
      <c r="B42" s="216"/>
      <c r="C42" s="217"/>
      <c r="D42" s="217"/>
      <c r="E42" s="218"/>
      <c r="F42" s="234"/>
      <c r="G42" s="234"/>
      <c r="H42" s="234"/>
      <c r="I42" s="234"/>
      <c r="J42" s="234"/>
      <c r="K42" s="234"/>
      <c r="L42" s="234"/>
      <c r="M42" s="234"/>
      <c r="N42" s="234"/>
      <c r="O42" s="234"/>
      <c r="P42" s="234"/>
      <c r="Q42" s="235"/>
    </row>
    <row r="43" spans="1:17" x14ac:dyDescent="0.25">
      <c r="A43" s="3"/>
      <c r="B43" s="216"/>
      <c r="C43" s="217"/>
      <c r="D43" s="217"/>
      <c r="E43" s="218"/>
      <c r="F43" s="234"/>
      <c r="G43" s="234"/>
      <c r="H43" s="234"/>
      <c r="I43" s="234"/>
      <c r="J43" s="234"/>
      <c r="K43" s="234"/>
      <c r="L43" s="234"/>
      <c r="M43" s="234"/>
      <c r="N43" s="234"/>
      <c r="O43" s="234"/>
      <c r="P43" s="234"/>
      <c r="Q43" s="235"/>
    </row>
    <row r="44" spans="1:17" x14ac:dyDescent="0.25">
      <c r="A44" s="3"/>
      <c r="B44" s="216"/>
      <c r="C44" s="217"/>
      <c r="D44" s="217"/>
      <c r="E44" s="218"/>
      <c r="F44" s="237"/>
      <c r="G44" s="237"/>
      <c r="H44" s="237"/>
      <c r="I44" s="237"/>
      <c r="J44" s="237"/>
      <c r="K44" s="237"/>
      <c r="L44" s="237"/>
      <c r="M44" s="237"/>
      <c r="N44" s="237"/>
      <c r="O44" s="237"/>
      <c r="P44" s="237"/>
      <c r="Q44" s="238"/>
    </row>
    <row r="45" spans="1:17" x14ac:dyDescent="0.25">
      <c r="A45" s="3"/>
      <c r="B45" s="216"/>
      <c r="C45" s="217"/>
      <c r="D45" s="217"/>
      <c r="E45" s="218"/>
      <c r="F45" s="237"/>
      <c r="G45" s="237"/>
      <c r="H45" s="237"/>
      <c r="I45" s="237"/>
      <c r="J45" s="237"/>
      <c r="K45" s="237"/>
      <c r="L45" s="237"/>
      <c r="M45" s="237"/>
      <c r="N45" s="237"/>
      <c r="O45" s="237"/>
      <c r="P45" s="237"/>
      <c r="Q45" s="238"/>
    </row>
    <row r="46" spans="1:17" x14ac:dyDescent="0.25">
      <c r="A46" s="3"/>
      <c r="B46" s="216"/>
      <c r="C46" s="217"/>
      <c r="D46" s="217"/>
      <c r="E46" s="218"/>
      <c r="F46" s="237"/>
      <c r="G46" s="237"/>
      <c r="H46" s="237"/>
      <c r="I46" s="237"/>
      <c r="J46" s="237"/>
      <c r="K46" s="237"/>
      <c r="L46" s="237"/>
      <c r="M46" s="237"/>
      <c r="N46" s="237"/>
      <c r="O46" s="237"/>
      <c r="P46" s="237"/>
      <c r="Q46" s="238"/>
    </row>
    <row r="47" spans="1:17" x14ac:dyDescent="0.25">
      <c r="A47" s="3"/>
      <c r="B47" s="216"/>
      <c r="C47" s="217"/>
      <c r="D47" s="217"/>
      <c r="E47" s="218"/>
      <c r="F47" s="237"/>
      <c r="G47" s="237"/>
      <c r="H47" s="237"/>
      <c r="I47" s="237"/>
      <c r="J47" s="237"/>
      <c r="K47" s="237"/>
      <c r="L47" s="237"/>
      <c r="M47" s="237"/>
      <c r="N47" s="237"/>
      <c r="O47" s="237"/>
      <c r="P47" s="237"/>
      <c r="Q47" s="238"/>
    </row>
    <row r="48" spans="1:17" x14ac:dyDescent="0.25">
      <c r="A48" s="3"/>
      <c r="B48" s="216"/>
      <c r="C48" s="217"/>
      <c r="D48" s="217"/>
      <c r="E48" s="218"/>
      <c r="F48" s="237"/>
      <c r="G48" s="237"/>
      <c r="H48" s="237"/>
      <c r="I48" s="237"/>
      <c r="J48" s="237"/>
      <c r="K48" s="237"/>
      <c r="L48" s="237"/>
      <c r="M48" s="237"/>
      <c r="N48" s="237"/>
      <c r="O48" s="237"/>
      <c r="P48" s="237"/>
      <c r="Q48" s="238"/>
    </row>
    <row r="49" spans="1:17" x14ac:dyDescent="0.25">
      <c r="A49" s="3"/>
      <c r="B49" s="216"/>
      <c r="C49" s="217"/>
      <c r="D49" s="217"/>
      <c r="E49" s="218"/>
      <c r="F49" s="237"/>
      <c r="G49" s="237"/>
      <c r="H49" s="237"/>
      <c r="I49" s="237"/>
      <c r="J49" s="237"/>
      <c r="K49" s="237"/>
      <c r="L49" s="237"/>
      <c r="M49" s="237"/>
      <c r="N49" s="237"/>
      <c r="O49" s="237"/>
      <c r="P49" s="237"/>
      <c r="Q49" s="238"/>
    </row>
    <row r="50" spans="1:17" x14ac:dyDescent="0.25">
      <c r="A50" s="3"/>
      <c r="B50" s="216"/>
      <c r="C50" s="217"/>
      <c r="D50" s="217"/>
      <c r="E50" s="218"/>
      <c r="F50" s="237"/>
      <c r="G50" s="237"/>
      <c r="H50" s="237"/>
      <c r="I50" s="237"/>
      <c r="J50" s="237"/>
      <c r="K50" s="237"/>
      <c r="L50" s="237"/>
      <c r="M50" s="237"/>
      <c r="N50" s="237"/>
      <c r="O50" s="237"/>
      <c r="P50" s="237"/>
      <c r="Q50" s="238"/>
    </row>
    <row r="51" spans="1:17" x14ac:dyDescent="0.25">
      <c r="A51" s="3"/>
      <c r="B51" s="216"/>
      <c r="C51" s="217"/>
      <c r="D51" s="217"/>
      <c r="E51" s="218"/>
      <c r="F51" s="237"/>
      <c r="G51" s="237"/>
      <c r="H51" s="237"/>
      <c r="I51" s="237"/>
      <c r="J51" s="237"/>
      <c r="K51" s="237"/>
      <c r="L51" s="237"/>
      <c r="M51" s="237"/>
      <c r="N51" s="237"/>
      <c r="O51" s="237"/>
      <c r="P51" s="237"/>
      <c r="Q51" s="238"/>
    </row>
    <row r="52" spans="1:17" x14ac:dyDescent="0.25">
      <c r="A52" s="3"/>
      <c r="B52" s="216"/>
      <c r="C52" s="217"/>
      <c r="D52" s="217"/>
      <c r="E52" s="218"/>
      <c r="F52" s="237"/>
      <c r="G52" s="237"/>
      <c r="H52" s="237"/>
      <c r="I52" s="237"/>
      <c r="J52" s="237"/>
      <c r="K52" s="237"/>
      <c r="L52" s="237"/>
      <c r="M52" s="237"/>
      <c r="N52" s="237"/>
      <c r="O52" s="237"/>
      <c r="P52" s="237"/>
      <c r="Q52" s="238"/>
    </row>
    <row r="53" spans="1:17" x14ac:dyDescent="0.25">
      <c r="A53" s="3"/>
      <c r="B53" s="216"/>
      <c r="C53" s="217"/>
      <c r="D53" s="217"/>
      <c r="E53" s="218"/>
      <c r="F53" s="237"/>
      <c r="G53" s="237"/>
      <c r="H53" s="237"/>
      <c r="I53" s="237"/>
      <c r="J53" s="237"/>
      <c r="K53" s="237"/>
      <c r="L53" s="237"/>
      <c r="M53" s="237"/>
      <c r="N53" s="237"/>
      <c r="O53" s="237"/>
      <c r="P53" s="237"/>
      <c r="Q53" s="238"/>
    </row>
    <row r="54" spans="1:17" x14ac:dyDescent="0.25">
      <c r="A54" s="3"/>
      <c r="B54" s="216"/>
      <c r="C54" s="217"/>
      <c r="D54" s="217"/>
      <c r="E54" s="218"/>
      <c r="F54" s="237"/>
      <c r="G54" s="237"/>
      <c r="H54" s="237"/>
      <c r="I54" s="237"/>
      <c r="J54" s="237"/>
      <c r="K54" s="237"/>
      <c r="L54" s="237"/>
      <c r="M54" s="237"/>
      <c r="N54" s="237"/>
      <c r="O54" s="237"/>
      <c r="P54" s="237"/>
      <c r="Q54" s="238"/>
    </row>
    <row r="55" spans="1:17" x14ac:dyDescent="0.25">
      <c r="A55" s="3"/>
      <c r="B55" s="216"/>
      <c r="C55" s="217"/>
      <c r="D55" s="217"/>
      <c r="E55" s="218"/>
      <c r="F55" s="237"/>
      <c r="G55" s="237"/>
      <c r="H55" s="237"/>
      <c r="I55" s="237"/>
      <c r="J55" s="237"/>
      <c r="K55" s="237"/>
      <c r="L55" s="237"/>
      <c r="M55" s="237"/>
      <c r="N55" s="237"/>
      <c r="O55" s="237"/>
      <c r="P55" s="237"/>
      <c r="Q55" s="238"/>
    </row>
    <row r="56" spans="1:17" x14ac:dyDescent="0.25">
      <c r="B56" s="216"/>
      <c r="C56" s="217"/>
      <c r="D56" s="217"/>
      <c r="E56" s="218"/>
      <c r="F56" s="237"/>
      <c r="G56" s="237"/>
      <c r="H56" s="237"/>
      <c r="I56" s="237"/>
      <c r="J56" s="237"/>
      <c r="K56" s="237"/>
      <c r="L56" s="237"/>
      <c r="M56" s="237"/>
      <c r="N56" s="237"/>
      <c r="O56" s="237"/>
      <c r="P56" s="237"/>
      <c r="Q56" s="238"/>
    </row>
    <row r="57" spans="1:17" x14ac:dyDescent="0.25">
      <c r="B57" s="216"/>
      <c r="C57" s="217"/>
      <c r="D57" s="217"/>
      <c r="E57" s="218"/>
      <c r="F57" s="237"/>
      <c r="G57" s="237"/>
      <c r="H57" s="237"/>
      <c r="I57" s="237"/>
      <c r="J57" s="237"/>
      <c r="K57" s="237"/>
      <c r="L57" s="237"/>
      <c r="M57" s="237"/>
      <c r="N57" s="237"/>
      <c r="O57" s="237"/>
      <c r="P57" s="237"/>
      <c r="Q57" s="238"/>
    </row>
    <row r="58" spans="1:17" x14ac:dyDescent="0.25">
      <c r="B58" s="216"/>
      <c r="C58" s="217"/>
      <c r="D58" s="217"/>
      <c r="E58" s="218"/>
      <c r="F58" s="237"/>
      <c r="G58" s="237"/>
      <c r="H58" s="237"/>
      <c r="I58" s="237"/>
      <c r="J58" s="237"/>
      <c r="K58" s="237"/>
      <c r="L58" s="237"/>
      <c r="M58" s="237"/>
      <c r="N58" s="237"/>
      <c r="O58" s="237"/>
      <c r="P58" s="237"/>
      <c r="Q58" s="238"/>
    </row>
    <row r="59" spans="1:17" x14ac:dyDescent="0.25">
      <c r="B59" s="216"/>
      <c r="C59" s="217"/>
      <c r="D59" s="217"/>
      <c r="E59" s="218"/>
      <c r="F59" s="237"/>
      <c r="G59" s="237"/>
      <c r="H59" s="237"/>
      <c r="I59" s="237"/>
      <c r="J59" s="237"/>
      <c r="K59" s="237"/>
      <c r="L59" s="237"/>
      <c r="M59" s="237"/>
      <c r="N59" s="237"/>
      <c r="O59" s="237"/>
      <c r="P59" s="237"/>
      <c r="Q59" s="238"/>
    </row>
    <row r="60" spans="1:17" x14ac:dyDescent="0.25">
      <c r="B60" s="216"/>
      <c r="C60" s="217"/>
      <c r="D60" s="217"/>
      <c r="E60" s="218"/>
      <c r="F60" s="237"/>
      <c r="G60" s="237"/>
      <c r="H60" s="237"/>
      <c r="I60" s="237"/>
      <c r="J60" s="237"/>
      <c r="K60" s="237"/>
      <c r="L60" s="237"/>
      <c r="M60" s="237"/>
      <c r="N60" s="237"/>
      <c r="O60" s="237"/>
      <c r="P60" s="237"/>
      <c r="Q60" s="238"/>
    </row>
    <row r="61" spans="1:17" x14ac:dyDescent="0.25">
      <c r="B61" s="216"/>
      <c r="C61" s="217"/>
      <c r="D61" s="217"/>
      <c r="E61" s="218"/>
      <c r="F61" s="237"/>
      <c r="G61" s="237"/>
      <c r="H61" s="237"/>
      <c r="I61" s="237"/>
      <c r="J61" s="237"/>
      <c r="K61" s="237"/>
      <c r="L61" s="237"/>
      <c r="M61" s="237"/>
      <c r="N61" s="237"/>
      <c r="O61" s="237"/>
      <c r="P61" s="237"/>
      <c r="Q61" s="238"/>
    </row>
    <row r="62" spans="1:17" x14ac:dyDescent="0.25">
      <c r="B62" s="216"/>
      <c r="C62" s="217"/>
      <c r="D62" s="217"/>
      <c r="E62" s="218"/>
      <c r="F62" s="237"/>
      <c r="G62" s="237"/>
      <c r="H62" s="237"/>
      <c r="I62" s="237"/>
      <c r="J62" s="237"/>
      <c r="K62" s="237"/>
      <c r="L62" s="237"/>
      <c r="M62" s="237"/>
      <c r="N62" s="237"/>
      <c r="O62" s="237"/>
      <c r="P62" s="237"/>
      <c r="Q62" s="238"/>
    </row>
    <row r="63" spans="1:17" x14ac:dyDescent="0.25">
      <c r="B63" s="216"/>
      <c r="C63" s="217"/>
      <c r="D63" s="217"/>
      <c r="E63" s="218"/>
      <c r="F63" s="237"/>
      <c r="G63" s="237"/>
      <c r="H63" s="237"/>
      <c r="I63" s="237"/>
      <c r="J63" s="237"/>
      <c r="K63" s="237"/>
      <c r="L63" s="237"/>
      <c r="M63" s="237"/>
      <c r="N63" s="237"/>
      <c r="O63" s="237"/>
      <c r="P63" s="237"/>
      <c r="Q63" s="238"/>
    </row>
    <row r="64" spans="1:17" x14ac:dyDescent="0.25">
      <c r="B64" s="216"/>
      <c r="C64" s="217"/>
      <c r="D64" s="217"/>
      <c r="E64" s="218"/>
      <c r="F64" s="237"/>
      <c r="G64" s="237"/>
      <c r="H64" s="237"/>
      <c r="I64" s="237"/>
      <c r="J64" s="237"/>
      <c r="K64" s="237"/>
      <c r="L64" s="237"/>
      <c r="M64" s="237"/>
      <c r="N64" s="237"/>
      <c r="O64" s="237"/>
      <c r="P64" s="237"/>
      <c r="Q64" s="238"/>
    </row>
    <row r="65" spans="2:17" x14ac:dyDescent="0.25">
      <c r="B65" s="216"/>
      <c r="C65" s="217"/>
      <c r="D65" s="217"/>
      <c r="E65" s="218"/>
      <c r="F65" s="237"/>
      <c r="G65" s="237"/>
      <c r="H65" s="237"/>
      <c r="I65" s="237"/>
      <c r="J65" s="237"/>
      <c r="K65" s="237"/>
      <c r="L65" s="237"/>
      <c r="M65" s="237"/>
      <c r="N65" s="237"/>
      <c r="O65" s="237"/>
      <c r="P65" s="237"/>
      <c r="Q65" s="238"/>
    </row>
    <row r="66" spans="2:17" x14ac:dyDescent="0.25">
      <c r="B66" s="216"/>
      <c r="C66" s="217"/>
      <c r="D66" s="217"/>
      <c r="E66" s="218"/>
      <c r="F66" s="237"/>
      <c r="G66" s="237"/>
      <c r="H66" s="237"/>
      <c r="I66" s="237"/>
      <c r="J66" s="237"/>
      <c r="K66" s="237"/>
      <c r="L66" s="237"/>
      <c r="M66" s="237"/>
      <c r="N66" s="237"/>
      <c r="O66" s="237"/>
      <c r="P66" s="237"/>
      <c r="Q66" s="238"/>
    </row>
    <row r="67" spans="2:17" x14ac:dyDescent="0.25">
      <c r="B67" s="216"/>
      <c r="C67" s="217"/>
      <c r="D67" s="217"/>
      <c r="E67" s="218"/>
      <c r="F67" s="237"/>
      <c r="G67" s="237"/>
      <c r="H67" s="237"/>
      <c r="I67" s="237"/>
      <c r="J67" s="237"/>
      <c r="K67" s="237"/>
      <c r="L67" s="237"/>
      <c r="M67" s="237"/>
      <c r="N67" s="237"/>
      <c r="O67" s="237"/>
      <c r="P67" s="237"/>
      <c r="Q67" s="238"/>
    </row>
    <row r="68" spans="2:17" x14ac:dyDescent="0.25">
      <c r="B68" s="216"/>
      <c r="C68" s="217"/>
      <c r="D68" s="217"/>
      <c r="E68" s="218"/>
      <c r="F68" s="237"/>
      <c r="G68" s="237"/>
      <c r="H68" s="237"/>
      <c r="I68" s="237"/>
      <c r="J68" s="237"/>
      <c r="K68" s="237"/>
      <c r="L68" s="237"/>
      <c r="M68" s="237"/>
      <c r="N68" s="237"/>
      <c r="O68" s="237"/>
      <c r="P68" s="237"/>
      <c r="Q68" s="238"/>
    </row>
    <row r="69" spans="2:17" x14ac:dyDescent="0.25">
      <c r="B69" s="216"/>
      <c r="C69" s="217"/>
      <c r="D69" s="217"/>
      <c r="E69" s="218"/>
      <c r="F69" s="237"/>
      <c r="G69" s="237"/>
      <c r="H69" s="237"/>
      <c r="I69" s="237"/>
      <c r="J69" s="237"/>
      <c r="K69" s="237"/>
      <c r="L69" s="237"/>
      <c r="M69" s="237"/>
      <c r="N69" s="237"/>
      <c r="O69" s="237"/>
      <c r="P69" s="237"/>
      <c r="Q69" s="238"/>
    </row>
    <row r="70" spans="2:17" x14ac:dyDescent="0.25">
      <c r="B70" s="223"/>
      <c r="C70" s="224"/>
      <c r="D70" s="224"/>
      <c r="E70" s="225"/>
      <c r="F70" s="239"/>
      <c r="G70" s="239"/>
      <c r="H70" s="239"/>
      <c r="I70" s="239"/>
      <c r="J70" s="239"/>
      <c r="K70" s="239"/>
      <c r="L70" s="239"/>
      <c r="M70" s="239"/>
      <c r="N70" s="239"/>
      <c r="O70" s="239"/>
      <c r="P70" s="239"/>
      <c r="Q70" s="240"/>
    </row>
  </sheetData>
  <sheetProtection algorithmName="SHA-512" hashValue="PhWBJsLluhkGJhEIsRh359rlMyHz2iNniumT03cEHCRg1jFzs90jkuNMHxTDP6ueaXXjMz9Yy7yjLr8kg+f2yA==" saltValue="TE0zOXiM1iTfKbqqNSvcGQ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962D17BF-7E00-47C5-AFE1-FFF8B9194143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B77F-90C0-4C63-8496-61941EAFCA80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79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49" t="s">
        <v>0</v>
      </c>
      <c r="C5" s="150" t="s">
        <v>10</v>
      </c>
      <c r="D5" s="150" t="s">
        <v>7</v>
      </c>
      <c r="E5" s="150" t="s">
        <v>1</v>
      </c>
      <c r="F5" s="65" t="str">
        <f>IFERROR(INDEX(Calc!$I$7:$I$18,COLUMN(PY_Actual!F4)-COLUMN(PY_Actual!$E$4)),"")</f>
        <v>Jan 2021</v>
      </c>
      <c r="G5" s="65" t="str">
        <f>IFERROR(INDEX(Calc!$I$7:$I$18,COLUMN(PY_Actual!G4)-COLUMN(PY_Actual!$E$4)),"")</f>
        <v>Feb 2021</v>
      </c>
      <c r="H5" s="65" t="str">
        <f>IFERROR(INDEX(Calc!$I$7:$I$18,COLUMN(PY_Actual!H4)-COLUMN(PY_Actual!$E$4)),"")</f>
        <v>Mar 2021</v>
      </c>
      <c r="I5" s="65" t="str">
        <f>IFERROR(INDEX(Calc!$I$7:$I$18,COLUMN(PY_Actual!I4)-COLUMN(PY_Actual!$E$4)),"")</f>
        <v>Apr 2021</v>
      </c>
      <c r="J5" s="65" t="str">
        <f>IFERROR(INDEX(Calc!$I$7:$I$18,COLUMN(PY_Actual!J4)-COLUMN(PY_Actual!$E$4)),"")</f>
        <v>May 2021</v>
      </c>
      <c r="K5" s="65" t="str">
        <f>IFERROR(INDEX(Calc!$I$7:$I$18,COLUMN(PY_Actual!K4)-COLUMN(PY_Actual!$E$4)),"")</f>
        <v>Jun 2021</v>
      </c>
      <c r="L5" s="65" t="str">
        <f>IFERROR(INDEX(Calc!$I$7:$I$18,COLUMN(PY_Actual!L4)-COLUMN(PY_Actual!$E$4)),"")</f>
        <v>Jul 2021</v>
      </c>
      <c r="M5" s="65" t="str">
        <f>IFERROR(INDEX(Calc!$I$7:$I$18,COLUMN(PY_Actual!M4)-COLUMN(PY_Actual!$E$4)),"")</f>
        <v>Aug 2021</v>
      </c>
      <c r="N5" s="65" t="str">
        <f>IFERROR(INDEX(Calc!$I$7:$I$18,COLUMN(PY_Actual!N4)-COLUMN(PY_Actual!$E$4)),"")</f>
        <v>Sep 2021</v>
      </c>
      <c r="O5" s="65" t="str">
        <f>IFERROR(INDEX(Calc!$I$7:$I$18,COLUMN(PY_Actual!O4)-COLUMN(PY_Actual!$E$4)),"")</f>
        <v>Oct 2021</v>
      </c>
      <c r="P5" s="65" t="str">
        <f>IFERROR(INDEX(Calc!$I$7:$I$18,COLUMN(PY_Actual!P4)-COLUMN(PY_Actual!$E$4)),"")</f>
        <v>Nov 2021</v>
      </c>
      <c r="Q5" s="66" t="str">
        <f>IFERROR(INDEX(Calc!$I$7:$I$18,COLUMN(PY_Actual!Q4)-COLUMN(PY_Actual!$E$4)),"")</f>
        <v>Dec 2021</v>
      </c>
    </row>
    <row r="6" spans="1:17" x14ac:dyDescent="0.25">
      <c r="A6" s="3"/>
      <c r="B6" s="64">
        <f>IFERROR(IF(LEN(INDEX(Metrics!$B$6:$H$22,ROW($A6)-ROW($A$5),MATCH(B$5,Metrics!$B$5:$H$5,0)))=0,"",INDEX(Metrics!$B$6:$H$22,ROW($A6)-ROW($A$5),MATCH(B$5,Metrics!$B$5:$H$5,0))),"")</f>
        <v>101</v>
      </c>
      <c r="C6" s="159" t="str">
        <f>IFERROR(IF(LEN(INDEX(Metrics!$B$6:$H$22,ROW($A6)-ROW($A$5),MATCH(C$5,Metrics!$B$5:$H$5,0)))=0,"",INDEX(Metrics!$B$6:$H$22,ROW($A6)-ROW($A$5),MATCH(C$5,Metrics!$B$5:$H$5,0))),"")</f>
        <v>Customer Satisfaction</v>
      </c>
      <c r="D6" s="159" t="str">
        <f>IFERROR(IF(LEN(INDEX(Metrics!$B$6:$H$22,ROW($A6)-ROW($A$5),MATCH(D$5,Metrics!$B$5:$H$5,0)))=0,"",INDEX(Metrics!$B$6:$H$22,ROW($A6)-ROW($A$5),MATCH(D$5,Metrics!$B$5:$H$5,0))),"")</f>
        <v>Average Hold Time</v>
      </c>
      <c r="E6" s="41" t="str">
        <f>IFERROR(IF(LEN(INDEX(Metrics!$B$6:$H$22,ROW($A6)-ROW($A$5),MATCH(E$5,Metrics!$B$5:$H$5,0)))=0,"",INDEX(Metrics!$B$6:$H$22,ROW($A6)-ROW($A$5),MATCH(E$5,Metrics!$B$5:$H$5,0))),"")</f>
        <v>Seconds</v>
      </c>
      <c r="F6" s="179">
        <v>14.000000000000002</v>
      </c>
      <c r="G6" s="179">
        <v>14.249999999999998</v>
      </c>
      <c r="H6" s="179">
        <v>14.249999999999998</v>
      </c>
      <c r="I6" s="179">
        <v>13.125</v>
      </c>
      <c r="J6" s="179">
        <v>14.000000000000002</v>
      </c>
      <c r="K6" s="179">
        <v>13.5</v>
      </c>
      <c r="L6" s="179"/>
      <c r="M6" s="179"/>
      <c r="N6" s="179"/>
      <c r="O6" s="179"/>
      <c r="P6" s="179"/>
      <c r="Q6" s="180"/>
    </row>
    <row r="7" spans="1:17" x14ac:dyDescent="0.25">
      <c r="A7" s="3"/>
      <c r="B7" s="62">
        <f>IFERROR(IF(LEN(INDEX(Metrics!$B$6:$H$22,ROW($A7)-ROW($A$5),MATCH(B$5,Metrics!$B$5:$H$5,0)))=0,"",INDEX(Metrics!$B$6:$H$22,ROW($A7)-ROW($A$5),MATCH(B$5,Metrics!$B$5:$H$5,0))),"")</f>
        <v>102</v>
      </c>
      <c r="C7" s="160" t="str">
        <f>IFERROR(IF(LEN(INDEX(Metrics!$B$6:$H$22,ROW($A7)-ROW($A$5),MATCH(C$5,Metrics!$B$5:$H$5,0)))=0,"",INDEX(Metrics!$B$6:$H$22,ROW($A7)-ROW($A$5),MATCH(C$5,Metrics!$B$5:$H$5,0))),"")</f>
        <v>Customer Satisfaction</v>
      </c>
      <c r="D7" s="160" t="str">
        <f>IFERROR(IF(LEN(INDEX(Metrics!$B$6:$H$22,ROW($A7)-ROW($A$5),MATCH(D$5,Metrics!$B$5:$H$5,0)))=0,"",INDEX(Metrics!$B$6:$H$22,ROW($A7)-ROW($A$5),MATCH(D$5,Metrics!$B$5:$H$5,0))),"")</f>
        <v>Average Speed of Answer (ASA)</v>
      </c>
      <c r="E7" s="42" t="str">
        <f>IFERROR(IF(LEN(INDEX(Metrics!$B$6:$H$22,ROW($A7)-ROW($A$5),MATCH(E$5,Metrics!$B$5:$H$5,0)))=0,"",INDEX(Metrics!$B$6:$H$22,ROW($A7)-ROW($A$5),MATCH(E$5,Metrics!$B$5:$H$5,0))),"")</f>
        <v>Seconds</v>
      </c>
      <c r="F7" s="181">
        <v>9.7969999999999988</v>
      </c>
      <c r="G7" s="181">
        <v>10.67</v>
      </c>
      <c r="H7" s="181">
        <v>11.445999999999998</v>
      </c>
      <c r="I7" s="181">
        <v>10.960999999999999</v>
      </c>
      <c r="J7" s="181">
        <v>11.251999999999999</v>
      </c>
      <c r="K7" s="181">
        <v>9.5059999999999985</v>
      </c>
      <c r="L7" s="181"/>
      <c r="M7" s="181"/>
      <c r="N7" s="181"/>
      <c r="O7" s="181"/>
      <c r="P7" s="181"/>
      <c r="Q7" s="182"/>
    </row>
    <row r="8" spans="1:17" x14ac:dyDescent="0.25">
      <c r="A8" s="3"/>
      <c r="B8" s="62">
        <f>IFERROR(IF(LEN(INDEX(Metrics!$B$6:$H$22,ROW($A8)-ROW($A$5),MATCH(B$5,Metrics!$B$5:$H$5,0)))=0,"",INDEX(Metrics!$B$6:$H$22,ROW($A8)-ROW($A$5),MATCH(B$5,Metrics!$B$5:$H$5,0))),"")</f>
        <v>103</v>
      </c>
      <c r="C8" s="160" t="str">
        <f>IFERROR(IF(LEN(INDEX(Metrics!$B$6:$H$22,ROW($A8)-ROW($A$5),MATCH(C$5,Metrics!$B$5:$H$5,0)))=0,"",INDEX(Metrics!$B$6:$H$22,ROW($A8)-ROW($A$5),MATCH(C$5,Metrics!$B$5:$H$5,0))),"")</f>
        <v>Customer Satisfaction</v>
      </c>
      <c r="D8" s="160" t="str">
        <f>IFERROR(IF(LEN(INDEX(Metrics!$B$6:$H$22,ROW($A8)-ROW($A$5),MATCH(D$5,Metrics!$B$5:$H$5,0)))=0,"",INDEX(Metrics!$B$6:$H$22,ROW($A8)-ROW($A$5),MATCH(D$5,Metrics!$B$5:$H$5,0))),"")</f>
        <v>Abandonment Rate</v>
      </c>
      <c r="E8" s="42" t="str">
        <f>IFERROR(IF(LEN(INDEX(Metrics!$B$6:$H$22,ROW($A8)-ROW($A$5),MATCH(E$5,Metrics!$B$5:$H$5,0)))=0,"",INDEX(Metrics!$B$6:$H$22,ROW($A8)-ROW($A$5),MATCH(E$5,Metrics!$B$5:$H$5,0))),"")</f>
        <v>%</v>
      </c>
      <c r="F8" s="185">
        <v>6.93E-2</v>
      </c>
      <c r="G8" s="185">
        <v>7.5600000000000001E-2</v>
      </c>
      <c r="H8" s="185">
        <v>5.985E-2</v>
      </c>
      <c r="I8" s="185">
        <v>7.1819999999999995E-2</v>
      </c>
      <c r="J8" s="185">
        <v>7.4969999999999995E-2</v>
      </c>
      <c r="K8" s="185">
        <v>6.7409999999999998E-2</v>
      </c>
      <c r="L8" s="185"/>
      <c r="M8" s="185"/>
      <c r="N8" s="185"/>
      <c r="O8" s="185"/>
      <c r="P8" s="185"/>
      <c r="Q8" s="186"/>
    </row>
    <row r="9" spans="1:17" x14ac:dyDescent="0.25">
      <c r="A9" s="3"/>
      <c r="B9" s="62">
        <f>IFERROR(IF(LEN(INDEX(Metrics!$B$6:$H$22,ROW($A9)-ROW($A$5),MATCH(B$5,Metrics!$B$5:$H$5,0)))=0,"",INDEX(Metrics!$B$6:$H$22,ROW($A9)-ROW($A$5),MATCH(B$5,Metrics!$B$5:$H$5,0))),"")</f>
        <v>104</v>
      </c>
      <c r="C9" s="160" t="str">
        <f>IFERROR(IF(LEN(INDEX(Metrics!$B$6:$H$22,ROW($A9)-ROW($A$5),MATCH(C$5,Metrics!$B$5:$H$5,0)))=0,"",INDEX(Metrics!$B$6:$H$22,ROW($A9)-ROW($A$5),MATCH(C$5,Metrics!$B$5:$H$5,0))),"")</f>
        <v>Customer Satisfaction</v>
      </c>
      <c r="D9" s="160" t="str">
        <f>IFERROR(IF(LEN(INDEX(Metrics!$B$6:$H$22,ROW($A9)-ROW($A$5),MATCH(D$5,Metrics!$B$5:$H$5,0)))=0,"",INDEX(Metrics!$B$6:$H$22,ROW($A9)-ROW($A$5),MATCH(D$5,Metrics!$B$5:$H$5,0))),"")</f>
        <v>SLA Adherence: Speed of Answer (&lt; 10 sec)</v>
      </c>
      <c r="E9" s="42" t="str">
        <f>IFERROR(IF(LEN(INDEX(Metrics!$B$6:$H$22,ROW($A9)-ROW($A$5),MATCH(E$5,Metrics!$B$5:$H$5,0)))=0,"",INDEX(Metrics!$B$6:$H$22,ROW($A9)-ROW($A$5),MATCH(E$5,Metrics!$B$5:$H$5,0))),"")</f>
        <v>%</v>
      </c>
      <c r="F9" s="185">
        <v>0.7128000000000001</v>
      </c>
      <c r="G9" s="185">
        <v>0.84240000000000004</v>
      </c>
      <c r="H9" s="185">
        <v>0.6966</v>
      </c>
      <c r="I9" s="185">
        <v>0.76949999999999996</v>
      </c>
      <c r="J9" s="185">
        <v>0.77760000000000007</v>
      </c>
      <c r="K9" s="185">
        <v>0.84240000000000004</v>
      </c>
      <c r="L9" s="185"/>
      <c r="M9" s="185"/>
      <c r="N9" s="185"/>
      <c r="O9" s="185"/>
      <c r="P9" s="185"/>
      <c r="Q9" s="186"/>
    </row>
    <row r="10" spans="1:17" x14ac:dyDescent="0.25">
      <c r="A10" s="3"/>
      <c r="B10" s="62">
        <f>IFERROR(IF(LEN(INDEX(Metrics!$B$6:$H$22,ROW($A10)-ROW($A$5),MATCH(B$5,Metrics!$B$5:$H$5,0)))=0,"",INDEX(Metrics!$B$6:$H$22,ROW($A10)-ROW($A$5),MATCH(B$5,Metrics!$B$5:$H$5,0))),"")</f>
        <v>105</v>
      </c>
      <c r="C10" s="160" t="str">
        <f>IFERROR(IF(LEN(INDEX(Metrics!$B$6:$H$22,ROW($A10)-ROW($A$5),MATCH(C$5,Metrics!$B$5:$H$5,0)))=0,"",INDEX(Metrics!$B$6:$H$22,ROW($A10)-ROW($A$5),MATCH(C$5,Metrics!$B$5:$H$5,0))),"")</f>
        <v>Customer Satisfaction</v>
      </c>
      <c r="D10" s="160" t="str">
        <f>IFERROR(IF(LEN(INDEX(Metrics!$B$6:$H$22,ROW($A10)-ROW($A$5),MATCH(D$5,Metrics!$B$5:$H$5,0)))=0,"",INDEX(Metrics!$B$6:$H$22,ROW($A10)-ROW($A$5),MATCH(D$5,Metrics!$B$5:$H$5,0))),"")</f>
        <v>First Contact Resolution Rate</v>
      </c>
      <c r="E10" s="42" t="str">
        <f>IFERROR(IF(LEN(INDEX(Metrics!$B$6:$H$22,ROW($A10)-ROW($A$5),MATCH(E$5,Metrics!$B$5:$H$5,0)))=0,"",INDEX(Metrics!$B$6:$H$22,ROW($A10)-ROW($A$5),MATCH(E$5,Metrics!$B$5:$H$5,0))),"")</f>
        <v>%</v>
      </c>
      <c r="F10" s="185">
        <v>0.85489999999999999</v>
      </c>
      <c r="G10" s="185">
        <v>0.78849999999999998</v>
      </c>
      <c r="H10" s="185">
        <v>0.73039999999999994</v>
      </c>
      <c r="I10" s="185">
        <v>0.73039999999999994</v>
      </c>
      <c r="J10" s="185">
        <v>0.71379999999999999</v>
      </c>
      <c r="K10" s="185">
        <v>0.83829999999999993</v>
      </c>
      <c r="L10" s="185"/>
      <c r="M10" s="185"/>
      <c r="N10" s="185"/>
      <c r="O10" s="185"/>
      <c r="P10" s="185"/>
      <c r="Q10" s="186"/>
    </row>
    <row r="11" spans="1:17" x14ac:dyDescent="0.25">
      <c r="A11" s="3"/>
      <c r="B11" s="62">
        <f>IFERROR(IF(LEN(INDEX(Metrics!$B$6:$H$22,ROW($A11)-ROW($A$5),MATCH(B$5,Metrics!$B$5:$H$5,0)))=0,"",INDEX(Metrics!$B$6:$H$22,ROW($A11)-ROW($A$5),MATCH(B$5,Metrics!$B$5:$H$5,0))),"")</f>
        <v>106</v>
      </c>
      <c r="C11" s="160" t="str">
        <f>IFERROR(IF(LEN(INDEX(Metrics!$B$6:$H$22,ROW($A11)-ROW($A$5),MATCH(C$5,Metrics!$B$5:$H$5,0)))=0,"",INDEX(Metrics!$B$6:$H$22,ROW($A11)-ROW($A$5),MATCH(C$5,Metrics!$B$5:$H$5,0))),"")</f>
        <v>Customer Satisfaction</v>
      </c>
      <c r="D11" s="160" t="str">
        <f>IFERROR(IF(LEN(INDEX(Metrics!$B$6:$H$22,ROW($A11)-ROW($A$5),MATCH(D$5,Metrics!$B$5:$H$5,0)))=0,"",INDEX(Metrics!$B$6:$H$22,ROW($A11)-ROW($A$5),MATCH(D$5,Metrics!$B$5:$H$5,0))),"")</f>
        <v>Number of Holds per Call</v>
      </c>
      <c r="E11" s="42" t="str">
        <f>IFERROR(IF(LEN(INDEX(Metrics!$B$6:$H$22,ROW($A11)-ROW($A$5),MATCH(E$5,Metrics!$B$5:$H$5,0)))=0,"",INDEX(Metrics!$B$6:$H$22,ROW($A11)-ROW($A$5),MATCH(E$5,Metrics!$B$5:$H$5,0))),"")</f>
        <v>#</v>
      </c>
      <c r="F11" s="176">
        <v>0.126</v>
      </c>
      <c r="G11" s="176">
        <v>0.13559999999999997</v>
      </c>
      <c r="H11" s="176">
        <v>0.13320000000000001</v>
      </c>
      <c r="I11" s="176">
        <v>0.14159999999999998</v>
      </c>
      <c r="J11" s="176">
        <v>0.12479999999999999</v>
      </c>
      <c r="K11" s="176">
        <v>0.13919999999999999</v>
      </c>
      <c r="L11" s="177"/>
      <c r="M11" s="177"/>
      <c r="N11" s="177"/>
      <c r="O11" s="177"/>
      <c r="P11" s="177"/>
      <c r="Q11" s="178"/>
    </row>
    <row r="12" spans="1:17" x14ac:dyDescent="0.25">
      <c r="A12" s="3"/>
      <c r="B12" s="62">
        <f>IFERROR(IF(LEN(INDEX(Metrics!$B$6:$H$22,ROW($A12)-ROW($A$5),MATCH(B$5,Metrics!$B$5:$H$5,0)))=0,"",INDEX(Metrics!$B$6:$H$22,ROW($A12)-ROW($A$5),MATCH(B$5,Metrics!$B$5:$H$5,0))),"")</f>
        <v>107</v>
      </c>
      <c r="C12" s="160" t="str">
        <f>IFERROR(IF(LEN(INDEX(Metrics!$B$6:$H$22,ROW($A12)-ROW($A$5),MATCH(C$5,Metrics!$B$5:$H$5,0)))=0,"",INDEX(Metrics!$B$6:$H$22,ROW($A12)-ROW($A$5),MATCH(C$5,Metrics!$B$5:$H$5,0))),"")</f>
        <v>Customer Satisfaction</v>
      </c>
      <c r="D12" s="160" t="str">
        <f>IFERROR(IF(LEN(INDEX(Metrics!$B$6:$H$22,ROW($A12)-ROW($A$5),MATCH(D$5,Metrics!$B$5:$H$5,0)))=0,"",INDEX(Metrics!$B$6:$H$22,ROW($A12)-ROW($A$5),MATCH(D$5,Metrics!$B$5:$H$5,0))),"")</f>
        <v>Total Number of Holds</v>
      </c>
      <c r="E12" s="42" t="str">
        <f>IFERROR(IF(LEN(INDEX(Metrics!$B$6:$H$22,ROW($A12)-ROW($A$5),MATCH(E$5,Metrics!$B$5:$H$5,0)))=0,"",INDEX(Metrics!$B$6:$H$22,ROW($A12)-ROW($A$5),MATCH(E$5,Metrics!$B$5:$H$5,0))),"")</f>
        <v>#</v>
      </c>
      <c r="F12" s="181">
        <v>40.17</v>
      </c>
      <c r="G12" s="181">
        <v>44.459999999999994</v>
      </c>
      <c r="H12" s="181">
        <v>41.730000000000004</v>
      </c>
      <c r="I12" s="181">
        <v>43.680000000000007</v>
      </c>
      <c r="J12" s="181">
        <v>37.049999999999997</v>
      </c>
      <c r="K12" s="181">
        <v>43.680000000000007</v>
      </c>
      <c r="L12" s="181"/>
      <c r="M12" s="181"/>
      <c r="N12" s="181"/>
      <c r="O12" s="181"/>
      <c r="P12" s="181"/>
      <c r="Q12" s="182"/>
    </row>
    <row r="13" spans="1:17" x14ac:dyDescent="0.25">
      <c r="A13" s="3"/>
      <c r="B13" s="62">
        <f>IFERROR(IF(LEN(INDEX(Metrics!$B$6:$H$22,ROW($A13)-ROW($A$5),MATCH(B$5,Metrics!$B$5:$H$5,0)))=0,"",INDEX(Metrics!$B$6:$H$22,ROW($A13)-ROW($A$5),MATCH(B$5,Metrics!$B$5:$H$5,0))),"")</f>
        <v>108</v>
      </c>
      <c r="C13" s="160" t="str">
        <f>IFERROR(IF(LEN(INDEX(Metrics!$B$6:$H$22,ROW($A13)-ROW($A$5),MATCH(C$5,Metrics!$B$5:$H$5,0)))=0,"",INDEX(Metrics!$B$6:$H$22,ROW($A13)-ROW($A$5),MATCH(C$5,Metrics!$B$5:$H$5,0))),"")</f>
        <v>Customer Satisfaction</v>
      </c>
      <c r="D13" s="160" t="str">
        <f>IFERROR(IF(LEN(INDEX(Metrics!$B$6:$H$22,ROW($A13)-ROW($A$5),MATCH(D$5,Metrics!$B$5:$H$5,0)))=0,"",INDEX(Metrics!$B$6:$H$22,ROW($A13)-ROW($A$5),MATCH(D$5,Metrics!$B$5:$H$5,0))),"")</f>
        <v/>
      </c>
      <c r="E13" s="42" t="str">
        <f>IFERROR(IF(LEN(INDEX(Metrics!$B$6:$H$22,ROW($A13)-ROW($A$5),MATCH(E$5,Metrics!$B$5:$H$5,0)))=0,"",INDEX(Metrics!$B$6:$H$22,ROW($A13)-ROW($A$5),MATCH(E$5,Metrics!$B$5:$H$5,0))),"")</f>
        <v/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63"/>
    </row>
    <row r="14" spans="1:17" x14ac:dyDescent="0.25">
      <c r="A14" s="3"/>
      <c r="B14" s="62">
        <f>IFERROR(IF(LEN(INDEX(Metrics!$B$6:$H$22,ROW($A14)-ROW($A$5),MATCH(B$5,Metrics!$B$5:$H$5,0)))=0,"",INDEX(Metrics!$B$6:$H$22,ROW($A14)-ROW($A$5),MATCH(B$5,Metrics!$B$5:$H$5,0))),"")</f>
        <v>109</v>
      </c>
      <c r="C14" s="160" t="str">
        <f>IFERROR(IF(LEN(INDEX(Metrics!$B$6:$H$22,ROW($A14)-ROW($A$5),MATCH(C$5,Metrics!$B$5:$H$5,0)))=0,"",INDEX(Metrics!$B$6:$H$22,ROW($A14)-ROW($A$5),MATCH(C$5,Metrics!$B$5:$H$5,0))),"")</f>
        <v>Customer Satisfaction</v>
      </c>
      <c r="D14" s="160" t="str">
        <f>IFERROR(IF(LEN(INDEX(Metrics!$B$6:$H$22,ROW($A14)-ROW($A$5),MATCH(D$5,Metrics!$B$5:$H$5,0)))=0,"",INDEX(Metrics!$B$6:$H$22,ROW($A14)-ROW($A$5),MATCH(D$5,Metrics!$B$5:$H$5,0))),"")</f>
        <v/>
      </c>
      <c r="E14" s="42" t="str">
        <f>IFERROR(IF(LEN(INDEX(Metrics!$B$6:$H$22,ROW($A14)-ROW($A$5),MATCH(E$5,Metrics!$B$5:$H$5,0)))=0,"",INDEX(Metrics!$B$6:$H$22,ROW($A14)-ROW($A$5),MATCH(E$5,Metrics!$B$5:$H$5,0))),"")</f>
        <v/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63"/>
    </row>
    <row r="15" spans="1:17" x14ac:dyDescent="0.25">
      <c r="A15" s="3"/>
      <c r="B15" s="62">
        <f>IFERROR(IF(LEN(INDEX(Metrics!$B$6:$H$22,ROW($A15)-ROW($A$5),MATCH(B$5,Metrics!$B$5:$H$5,0)))=0,"",INDEX(Metrics!$B$6:$H$22,ROW($A15)-ROW($A$5),MATCH(B$5,Metrics!$B$5:$H$5,0))),"")</f>
        <v>201</v>
      </c>
      <c r="C15" s="160" t="str">
        <f>IFERROR(IF(LEN(INDEX(Metrics!$B$6:$H$22,ROW($A15)-ROW($A$5),MATCH(C$5,Metrics!$B$5:$H$5,0)))=0,"",INDEX(Metrics!$B$6:$H$22,ROW($A15)-ROW($A$5),MATCH(C$5,Metrics!$B$5:$H$5,0))),"")</f>
        <v>Operational Efficiency</v>
      </c>
      <c r="D15" s="160" t="str">
        <f>IFERROR(IF(LEN(INDEX(Metrics!$B$6:$H$22,ROW($A15)-ROW($A$5),MATCH(D$5,Metrics!$B$5:$H$5,0)))=0,"",INDEX(Metrics!$B$6:$H$22,ROW($A15)-ROW($A$5),MATCH(D$5,Metrics!$B$5:$H$5,0))),"")</f>
        <v>Average Handle Time (AHT)</v>
      </c>
      <c r="E15" s="42" t="str">
        <f>IFERROR(IF(LEN(INDEX(Metrics!$B$6:$H$22,ROW($A15)-ROW($A$5),MATCH(E$5,Metrics!$B$5:$H$5,0)))=0,"",INDEX(Metrics!$B$6:$H$22,ROW($A15)-ROW($A$5),MATCH(E$5,Metrics!$B$5:$H$5,0))),"")</f>
        <v>Seconds</v>
      </c>
      <c r="F15" s="181">
        <v>83.160000000000011</v>
      </c>
      <c r="G15" s="181">
        <v>88.55</v>
      </c>
      <c r="H15" s="181">
        <v>92.399999999999991</v>
      </c>
      <c r="I15" s="181">
        <v>84.7</v>
      </c>
      <c r="J15" s="181">
        <v>73.92</v>
      </c>
      <c r="K15" s="181">
        <v>80.08</v>
      </c>
      <c r="L15" s="181"/>
      <c r="M15" s="181"/>
      <c r="N15" s="181"/>
      <c r="O15" s="181"/>
      <c r="P15" s="181"/>
      <c r="Q15" s="182"/>
    </row>
    <row r="16" spans="1:17" x14ac:dyDescent="0.25">
      <c r="A16" s="3"/>
      <c r="B16" s="62">
        <f>IFERROR(IF(LEN(INDEX(Metrics!$B$6:$H$22,ROW($A16)-ROW($A$5),MATCH(B$5,Metrics!$B$5:$H$5,0)))=0,"",INDEX(Metrics!$B$6:$H$22,ROW($A16)-ROW($A$5),MATCH(B$5,Metrics!$B$5:$H$5,0))),"")</f>
        <v>202</v>
      </c>
      <c r="C16" s="160" t="str">
        <f>IFERROR(IF(LEN(INDEX(Metrics!$B$6:$H$22,ROW($A16)-ROW($A$5),MATCH(C$5,Metrics!$B$5:$H$5,0)))=0,"",INDEX(Metrics!$B$6:$H$22,ROW($A16)-ROW($A$5),MATCH(C$5,Metrics!$B$5:$H$5,0))),"")</f>
        <v>Operational Efficiency</v>
      </c>
      <c r="D16" s="160" t="str">
        <f>IFERROR(IF(LEN(INDEX(Metrics!$B$6:$H$22,ROW($A16)-ROW($A$5),MATCH(D$5,Metrics!$B$5:$H$5,0)))=0,"",INDEX(Metrics!$B$6:$H$22,ROW($A16)-ROW($A$5),MATCH(D$5,Metrics!$B$5:$H$5,0))),"")</f>
        <v>Average Handle Time: After-Call Work</v>
      </c>
      <c r="E16" s="42" t="str">
        <f>IFERROR(IF(LEN(INDEX(Metrics!$B$6:$H$22,ROW($A16)-ROW($A$5),MATCH(E$5,Metrics!$B$5:$H$5,0)))=0,"",INDEX(Metrics!$B$6:$H$22,ROW($A16)-ROW($A$5),MATCH(E$5,Metrics!$B$5:$H$5,0))),"")</f>
        <v>Seconds</v>
      </c>
      <c r="F16" s="181">
        <v>19.62</v>
      </c>
      <c r="G16" s="181">
        <v>18.72</v>
      </c>
      <c r="H16" s="181">
        <v>20.160000000000004</v>
      </c>
      <c r="I16" s="181">
        <v>20.160000000000004</v>
      </c>
      <c r="J16" s="181">
        <v>20.7</v>
      </c>
      <c r="K16" s="181">
        <v>18.900000000000002</v>
      </c>
      <c r="L16" s="181"/>
      <c r="M16" s="181"/>
      <c r="N16" s="181"/>
      <c r="O16" s="181"/>
      <c r="P16" s="181"/>
      <c r="Q16" s="182"/>
    </row>
    <row r="17" spans="1:17" x14ac:dyDescent="0.25">
      <c r="A17" s="3"/>
      <c r="B17" s="62">
        <f>IFERROR(IF(LEN(INDEX(Metrics!$B$6:$H$22,ROW($A17)-ROW($A$5),MATCH(B$5,Metrics!$B$5:$H$5,0)))=0,"",INDEX(Metrics!$B$6:$H$22,ROW($A17)-ROW($A$5),MATCH(B$5,Metrics!$B$5:$H$5,0))),"")</f>
        <v>203</v>
      </c>
      <c r="C17" s="160" t="str">
        <f>IFERROR(IF(LEN(INDEX(Metrics!$B$6:$H$22,ROW($A17)-ROW($A$5),MATCH(C$5,Metrics!$B$5:$H$5,0)))=0,"",INDEX(Metrics!$B$6:$H$22,ROW($A17)-ROW($A$5),MATCH(C$5,Metrics!$B$5:$H$5,0))),"")</f>
        <v>Operational Efficiency</v>
      </c>
      <c r="D17" s="160" t="str">
        <f>IFERROR(IF(LEN(INDEX(Metrics!$B$6:$H$22,ROW($A17)-ROW($A$5),MATCH(D$5,Metrics!$B$5:$H$5,0)))=0,"",INDEX(Metrics!$B$6:$H$22,ROW($A17)-ROW($A$5),MATCH(D$5,Metrics!$B$5:$H$5,0))),"")</f>
        <v>Agent Occupancy</v>
      </c>
      <c r="E17" s="42" t="str">
        <f>IFERROR(IF(LEN(INDEX(Metrics!$B$6:$H$22,ROW($A17)-ROW($A$5),MATCH(E$5,Metrics!$B$5:$H$5,0)))=0,"",INDEX(Metrics!$B$6:$H$22,ROW($A17)-ROW($A$5),MATCH(E$5,Metrics!$B$5:$H$5,0))),"")</f>
        <v>%</v>
      </c>
      <c r="F17" s="185">
        <v>0.70379999999999998</v>
      </c>
      <c r="G17" s="185">
        <v>0.62790000000000001</v>
      </c>
      <c r="H17" s="185">
        <v>0.60719999999999996</v>
      </c>
      <c r="I17" s="185">
        <v>0.59339999999999993</v>
      </c>
      <c r="J17" s="185">
        <v>0.60029999999999994</v>
      </c>
      <c r="K17" s="185">
        <v>0.66239999999999988</v>
      </c>
      <c r="L17" s="185"/>
      <c r="M17" s="185"/>
      <c r="N17" s="185"/>
      <c r="O17" s="185"/>
      <c r="P17" s="185"/>
      <c r="Q17" s="186"/>
    </row>
    <row r="18" spans="1:17" x14ac:dyDescent="0.25">
      <c r="A18" s="3"/>
      <c r="B18" s="62">
        <f>IFERROR(IF(LEN(INDEX(Metrics!$B$6:$H$22,ROW($A18)-ROW($A$5),MATCH(B$5,Metrics!$B$5:$H$5,0)))=0,"",INDEX(Metrics!$B$6:$H$22,ROW($A18)-ROW($A$5),MATCH(B$5,Metrics!$B$5:$H$5,0))),"")</f>
        <v>204</v>
      </c>
      <c r="C18" s="160" t="str">
        <f>IFERROR(IF(LEN(INDEX(Metrics!$B$6:$H$22,ROW($A18)-ROW($A$5),MATCH(C$5,Metrics!$B$5:$H$5,0)))=0,"",INDEX(Metrics!$B$6:$H$22,ROW($A18)-ROW($A$5),MATCH(C$5,Metrics!$B$5:$H$5,0))),"")</f>
        <v>Operational Efficiency</v>
      </c>
      <c r="D18" s="160" t="str">
        <f>IFERROR(IF(LEN(INDEX(Metrics!$B$6:$H$22,ROW($A18)-ROW($A$5),MATCH(D$5,Metrics!$B$5:$H$5,0)))=0,"",INDEX(Metrics!$B$6:$H$22,ROW($A18)-ROW($A$5),MATCH(D$5,Metrics!$B$5:$H$5,0))),"")</f>
        <v>Transfer Rate</v>
      </c>
      <c r="E18" s="42" t="str">
        <f>IFERROR(IF(LEN(INDEX(Metrics!$B$6:$H$22,ROW($A18)-ROW($A$5),MATCH(E$5,Metrics!$B$5:$H$5,0)))=0,"",INDEX(Metrics!$B$6:$H$22,ROW($A18)-ROW($A$5),MATCH(E$5,Metrics!$B$5:$H$5,0))),"")</f>
        <v>%</v>
      </c>
      <c r="F18" s="185">
        <v>0.18975</v>
      </c>
      <c r="G18" s="185">
        <v>0.19635</v>
      </c>
      <c r="H18" s="185">
        <v>0.16830000000000001</v>
      </c>
      <c r="I18" s="185">
        <v>0.17490000000000003</v>
      </c>
      <c r="J18" s="185">
        <v>0.18150000000000002</v>
      </c>
      <c r="K18" s="185">
        <v>0.15675</v>
      </c>
      <c r="L18" s="185"/>
      <c r="M18" s="185"/>
      <c r="N18" s="185"/>
      <c r="O18" s="185"/>
      <c r="P18" s="185"/>
      <c r="Q18" s="186"/>
    </row>
    <row r="19" spans="1:17" x14ac:dyDescent="0.25">
      <c r="A19" s="3"/>
      <c r="B19" s="62">
        <f>IFERROR(IF(LEN(INDEX(Metrics!$B$6:$H$22,ROW($A19)-ROW($A$5),MATCH(B$5,Metrics!$B$5:$H$5,0)))=0,"",INDEX(Metrics!$B$6:$H$22,ROW($A19)-ROW($A$5),MATCH(B$5,Metrics!$B$5:$H$5,0))),"")</f>
        <v>205</v>
      </c>
      <c r="C19" s="160" t="str">
        <f>IFERROR(IF(LEN(INDEX(Metrics!$B$6:$H$22,ROW($A19)-ROW($A$5),MATCH(C$5,Metrics!$B$5:$H$5,0)))=0,"",INDEX(Metrics!$B$6:$H$22,ROW($A19)-ROW($A$5),MATCH(C$5,Metrics!$B$5:$H$5,0))),"")</f>
        <v>Operational Efficiency</v>
      </c>
      <c r="D19" s="160" t="str">
        <f>IFERROR(IF(LEN(INDEX(Metrics!$B$6:$H$22,ROW($A19)-ROW($A$5),MATCH(D$5,Metrics!$B$5:$H$5,0)))=0,"",INDEX(Metrics!$B$6:$H$22,ROW($A19)-ROW($A$5),MATCH(D$5,Metrics!$B$5:$H$5,0))),"")</f>
        <v>Cost per Call</v>
      </c>
      <c r="E19" s="42" t="str">
        <f>IFERROR(IF(LEN(INDEX(Metrics!$B$6:$H$22,ROW($A19)-ROW($A$5),MATCH(E$5,Metrics!$B$5:$H$5,0)))=0,"",INDEX(Metrics!$B$6:$H$22,ROW($A19)-ROW($A$5),MATCH(E$5,Metrics!$B$5:$H$5,0))),"")</f>
        <v>USD</v>
      </c>
      <c r="F19" s="181">
        <v>2.1059999999999999</v>
      </c>
      <c r="G19" s="181">
        <v>1.8360000000000001</v>
      </c>
      <c r="H19" s="181">
        <v>2.1059999999999999</v>
      </c>
      <c r="I19" s="181">
        <v>1.764</v>
      </c>
      <c r="J19" s="181">
        <v>1.782</v>
      </c>
      <c r="K19" s="181">
        <v>1.728</v>
      </c>
      <c r="L19" s="181"/>
      <c r="M19" s="181"/>
      <c r="N19" s="181"/>
      <c r="O19" s="181"/>
      <c r="P19" s="181"/>
      <c r="Q19" s="182"/>
    </row>
    <row r="20" spans="1:17" x14ac:dyDescent="0.25">
      <c r="A20" s="3"/>
      <c r="B20" s="62">
        <f>IFERROR(IF(LEN(INDEX(Metrics!$B$6:$H$22,ROW($A20)-ROW($A$5),MATCH(B$5,Metrics!$B$5:$H$5,0)))=0,"",INDEX(Metrics!$B$6:$H$22,ROW($A20)-ROW($A$5),MATCH(B$5,Metrics!$B$5:$H$5,0))),"")</f>
        <v>206</v>
      </c>
      <c r="C20" s="160" t="str">
        <f>IFERROR(IF(LEN(INDEX(Metrics!$B$6:$H$22,ROW($A20)-ROW($A$5),MATCH(C$5,Metrics!$B$5:$H$5,0)))=0,"",INDEX(Metrics!$B$6:$H$22,ROW($A20)-ROW($A$5),MATCH(C$5,Metrics!$B$5:$H$5,0))),"")</f>
        <v>Operational Efficiency</v>
      </c>
      <c r="D20" s="160" t="str">
        <f>IFERROR(IF(LEN(INDEX(Metrics!$B$6:$H$22,ROW($A20)-ROW($A$5),MATCH(D$5,Metrics!$B$5:$H$5,0)))=0,"",INDEX(Metrics!$B$6:$H$22,ROW($A20)-ROW($A$5),MATCH(D$5,Metrics!$B$5:$H$5,0))),"")</f>
        <v>Cost per Minute of Inbound Handle Time</v>
      </c>
      <c r="E20" s="42" t="str">
        <f>IFERROR(IF(LEN(INDEX(Metrics!$B$6:$H$22,ROW($A20)-ROW($A$5),MATCH(E$5,Metrics!$B$5:$H$5,0)))=0,"",INDEX(Metrics!$B$6:$H$22,ROW($A20)-ROW($A$5),MATCH(E$5,Metrics!$B$5:$H$5,0))),"")</f>
        <v>USD</v>
      </c>
      <c r="F20" s="183">
        <v>0.91999999999999993</v>
      </c>
      <c r="G20" s="183">
        <v>0.88800000000000012</v>
      </c>
      <c r="H20" s="183">
        <v>0.95199999999999996</v>
      </c>
      <c r="I20" s="183">
        <v>0.88800000000000012</v>
      </c>
      <c r="J20" s="183">
        <v>0.8</v>
      </c>
      <c r="K20" s="183">
        <v>0.84800000000000009</v>
      </c>
      <c r="L20" s="183"/>
      <c r="M20" s="183"/>
      <c r="N20" s="183"/>
      <c r="O20" s="183"/>
      <c r="P20" s="183"/>
      <c r="Q20" s="184"/>
    </row>
    <row r="21" spans="1:17" x14ac:dyDescent="0.25">
      <c r="A21" s="3"/>
      <c r="B21" s="62">
        <f>IFERROR(IF(LEN(INDEX(Metrics!$B$6:$H$22,ROW($A21)-ROW($A$5),MATCH(B$5,Metrics!$B$5:$H$5,0)))=0,"",INDEX(Metrics!$B$6:$H$22,ROW($A21)-ROW($A$5),MATCH(B$5,Metrics!$B$5:$H$5,0))),"")</f>
        <v>207</v>
      </c>
      <c r="C21" s="160" t="str">
        <f>IFERROR(IF(LEN(INDEX(Metrics!$B$6:$H$22,ROW($A21)-ROW($A$5),MATCH(C$5,Metrics!$B$5:$H$5,0)))=0,"",INDEX(Metrics!$B$6:$H$22,ROW($A21)-ROW($A$5),MATCH(C$5,Metrics!$B$5:$H$5,0))),"")</f>
        <v>Operational Efficiency</v>
      </c>
      <c r="D21" s="160" t="str">
        <f>IFERROR(IF(LEN(INDEX(Metrics!$B$6:$H$22,ROW($A21)-ROW($A$5),MATCH(D$5,Metrics!$B$5:$H$5,0)))=0,"",INDEX(Metrics!$B$6:$H$22,ROW($A21)-ROW($A$5),MATCH(D$5,Metrics!$B$5:$H$5,0))),"")</f>
        <v/>
      </c>
      <c r="E21" s="42" t="str">
        <f>IFERROR(IF(LEN(INDEX(Metrics!$B$6:$H$22,ROW($A21)-ROW($A$5),MATCH(E$5,Metrics!$B$5:$H$5,0)))=0,"",INDEX(Metrics!$B$6:$H$22,ROW($A21)-ROW($A$5),MATCH(E$5,Metrics!$B$5:$H$5,0))),"")</f>
        <v/>
      </c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63"/>
    </row>
    <row r="22" spans="1:17" x14ac:dyDescent="0.25">
      <c r="A22" s="3"/>
      <c r="B22" s="62">
        <f>IFERROR(IF(LEN(INDEX(Metrics!$B$6:$H$22,ROW($A22)-ROW($A$5),MATCH(B$5,Metrics!$B$5:$H$5,0)))=0,"",INDEX(Metrics!$B$6:$H$22,ROW($A22)-ROW($A$5),MATCH(B$5,Metrics!$B$5:$H$5,0))),"")</f>
        <v>208</v>
      </c>
      <c r="C22" s="160" t="str">
        <f>IFERROR(IF(LEN(INDEX(Metrics!$B$6:$H$22,ROW($A22)-ROW($A$5),MATCH(C$5,Metrics!$B$5:$H$5,0)))=0,"",INDEX(Metrics!$B$6:$H$22,ROW($A22)-ROW($A$5),MATCH(C$5,Metrics!$B$5:$H$5,0))),"")</f>
        <v>Operational Efficiency</v>
      </c>
      <c r="D22" s="160" t="str">
        <f>IFERROR(IF(LEN(INDEX(Metrics!$B$6:$H$22,ROW($A22)-ROW($A$5),MATCH(D$5,Metrics!$B$5:$H$5,0)))=0,"",INDEX(Metrics!$B$6:$H$22,ROW($A22)-ROW($A$5),MATCH(D$5,Metrics!$B$5:$H$5,0))),"")</f>
        <v/>
      </c>
      <c r="E22" s="42" t="str">
        <f>IFERROR(IF(LEN(INDEX(Metrics!$B$6:$H$22,ROW($A22)-ROW($A$5),MATCH(E$5,Metrics!$B$5:$H$5,0)))=0,"",INDEX(Metrics!$B$6:$H$22,ROW($A22)-ROW($A$5),MATCH(E$5,Metrics!$B$5:$H$5,0))),"")</f>
        <v/>
      </c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63"/>
    </row>
    <row r="23" spans="1:17" x14ac:dyDescent="0.25">
      <c r="A23" s="3"/>
      <c r="B23" s="216">
        <v>301</v>
      </c>
      <c r="C23" s="217" t="s">
        <v>130</v>
      </c>
      <c r="D23" s="217" t="s">
        <v>131</v>
      </c>
      <c r="E23" s="218" t="s">
        <v>100</v>
      </c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234"/>
      <c r="Q23" s="235"/>
    </row>
    <row r="24" spans="1:17" x14ac:dyDescent="0.25">
      <c r="A24" s="3"/>
      <c r="B24" s="216">
        <v>302</v>
      </c>
      <c r="C24" s="217" t="s">
        <v>130</v>
      </c>
      <c r="D24" s="217" t="s">
        <v>133</v>
      </c>
      <c r="E24" s="218" t="s">
        <v>112</v>
      </c>
      <c r="F24" s="234"/>
      <c r="G24" s="234"/>
      <c r="H24" s="234"/>
      <c r="I24" s="234"/>
      <c r="J24" s="234"/>
      <c r="K24" s="234"/>
      <c r="L24" s="234"/>
      <c r="M24" s="234"/>
      <c r="N24" s="234"/>
      <c r="O24" s="234"/>
      <c r="P24" s="234"/>
      <c r="Q24" s="235"/>
    </row>
    <row r="25" spans="1:17" x14ac:dyDescent="0.25">
      <c r="A25" s="3"/>
      <c r="B25" s="216">
        <v>303</v>
      </c>
      <c r="C25" s="217" t="s">
        <v>130</v>
      </c>
      <c r="D25" s="217" t="s">
        <v>135</v>
      </c>
      <c r="E25" s="218" t="s">
        <v>112</v>
      </c>
      <c r="F25" s="234"/>
      <c r="G25" s="234"/>
      <c r="H25" s="234"/>
      <c r="I25" s="234"/>
      <c r="J25" s="234"/>
      <c r="K25" s="234"/>
      <c r="L25" s="234"/>
      <c r="M25" s="234"/>
      <c r="N25" s="234"/>
      <c r="O25" s="234"/>
      <c r="P25" s="234"/>
      <c r="Q25" s="235"/>
    </row>
    <row r="26" spans="1:17" x14ac:dyDescent="0.2">
      <c r="A26" s="3"/>
      <c r="B26" s="216">
        <v>304</v>
      </c>
      <c r="C26" s="217" t="s">
        <v>130</v>
      </c>
      <c r="D26" s="217" t="s">
        <v>137</v>
      </c>
      <c r="E26" s="218" t="s">
        <v>112</v>
      </c>
      <c r="F26" s="236"/>
      <c r="G26" s="234"/>
      <c r="H26" s="234"/>
      <c r="I26" s="234"/>
      <c r="J26" s="234"/>
      <c r="K26" s="234"/>
      <c r="L26" s="236"/>
      <c r="M26" s="234"/>
      <c r="N26" s="234"/>
      <c r="O26" s="234"/>
      <c r="P26" s="234"/>
      <c r="Q26" s="235"/>
    </row>
    <row r="27" spans="1:17" x14ac:dyDescent="0.25">
      <c r="A27" s="3"/>
      <c r="B27" s="216">
        <v>305</v>
      </c>
      <c r="C27" s="217" t="s">
        <v>130</v>
      </c>
      <c r="D27" s="217" t="s">
        <v>139</v>
      </c>
      <c r="E27" s="218" t="s">
        <v>105</v>
      </c>
      <c r="F27" s="234"/>
      <c r="G27" s="234"/>
      <c r="H27" s="234"/>
      <c r="I27" s="234"/>
      <c r="J27" s="234"/>
      <c r="K27" s="234"/>
      <c r="L27" s="234"/>
      <c r="M27" s="234"/>
      <c r="N27" s="234"/>
      <c r="O27" s="234"/>
      <c r="P27" s="234"/>
      <c r="Q27" s="235"/>
    </row>
    <row r="28" spans="1:17" x14ac:dyDescent="0.25">
      <c r="A28" s="3"/>
      <c r="B28" s="216">
        <v>306</v>
      </c>
      <c r="C28" s="217" t="s">
        <v>130</v>
      </c>
      <c r="D28" s="217" t="s">
        <v>141</v>
      </c>
      <c r="E28" s="218" t="s">
        <v>112</v>
      </c>
      <c r="F28" s="234"/>
      <c r="G28" s="234"/>
      <c r="H28" s="234"/>
      <c r="I28" s="234"/>
      <c r="J28" s="234"/>
      <c r="K28" s="234"/>
      <c r="L28" s="234"/>
      <c r="M28" s="234"/>
      <c r="N28" s="234"/>
      <c r="O28" s="234"/>
      <c r="P28" s="234"/>
      <c r="Q28" s="235"/>
    </row>
    <row r="29" spans="1:17" x14ac:dyDescent="0.2">
      <c r="A29" s="3"/>
      <c r="B29" s="216">
        <v>307</v>
      </c>
      <c r="C29" s="217" t="s">
        <v>130</v>
      </c>
      <c r="D29" s="220" t="s">
        <v>143</v>
      </c>
      <c r="E29" s="221" t="s">
        <v>112</v>
      </c>
      <c r="F29" s="236"/>
      <c r="G29" s="234"/>
      <c r="H29" s="234"/>
      <c r="I29" s="234"/>
      <c r="J29" s="234"/>
      <c r="K29" s="234"/>
      <c r="L29" s="236"/>
      <c r="M29" s="234"/>
      <c r="N29" s="234"/>
      <c r="O29" s="234"/>
      <c r="P29" s="234"/>
      <c r="Q29" s="235"/>
    </row>
    <row r="30" spans="1:17" x14ac:dyDescent="0.25">
      <c r="A30" s="3"/>
      <c r="B30" s="216">
        <v>308</v>
      </c>
      <c r="C30" s="217" t="s">
        <v>130</v>
      </c>
      <c r="D30" s="217" t="s">
        <v>146</v>
      </c>
      <c r="E30" s="218" t="s">
        <v>146</v>
      </c>
      <c r="F30" s="237"/>
      <c r="G30" s="237"/>
      <c r="H30" s="237"/>
      <c r="I30" s="237"/>
      <c r="J30" s="237"/>
      <c r="K30" s="237"/>
      <c r="L30" s="234"/>
      <c r="M30" s="234"/>
      <c r="N30" s="234"/>
      <c r="O30" s="234"/>
      <c r="P30" s="234"/>
      <c r="Q30" s="235"/>
    </row>
    <row r="31" spans="1:17" x14ac:dyDescent="0.25">
      <c r="A31" s="3"/>
      <c r="B31" s="216">
        <v>309</v>
      </c>
      <c r="C31" s="217" t="s">
        <v>130</v>
      </c>
      <c r="D31" s="217" t="s">
        <v>146</v>
      </c>
      <c r="E31" s="218" t="s">
        <v>146</v>
      </c>
      <c r="F31" s="234"/>
      <c r="G31" s="234"/>
      <c r="H31" s="234"/>
      <c r="I31" s="234"/>
      <c r="J31" s="234"/>
      <c r="K31" s="234"/>
      <c r="L31" s="234"/>
      <c r="M31" s="234"/>
      <c r="N31" s="234"/>
      <c r="O31" s="234"/>
      <c r="P31" s="234"/>
      <c r="Q31" s="235"/>
    </row>
    <row r="32" spans="1:17" x14ac:dyDescent="0.25">
      <c r="A32" s="3"/>
      <c r="B32" s="216"/>
      <c r="C32" s="217"/>
      <c r="D32" s="217"/>
      <c r="E32" s="218"/>
      <c r="F32" s="234"/>
      <c r="G32" s="234"/>
      <c r="H32" s="234"/>
      <c r="I32" s="234"/>
      <c r="J32" s="234"/>
      <c r="K32" s="234"/>
      <c r="L32" s="234"/>
      <c r="M32" s="234"/>
      <c r="N32" s="234"/>
      <c r="O32" s="234"/>
      <c r="P32" s="234"/>
      <c r="Q32" s="235"/>
    </row>
    <row r="33" spans="1:17" x14ac:dyDescent="0.25">
      <c r="A33" s="3"/>
      <c r="B33" s="216"/>
      <c r="C33" s="217"/>
      <c r="D33" s="217"/>
      <c r="E33" s="218"/>
      <c r="F33" s="234"/>
      <c r="G33" s="234"/>
      <c r="H33" s="234"/>
      <c r="I33" s="234"/>
      <c r="J33" s="234"/>
      <c r="K33" s="234"/>
      <c r="L33" s="234"/>
      <c r="M33" s="234"/>
      <c r="N33" s="234"/>
      <c r="O33" s="234"/>
      <c r="P33" s="234"/>
      <c r="Q33" s="235"/>
    </row>
    <row r="34" spans="1:17" x14ac:dyDescent="0.25">
      <c r="A34" s="3"/>
      <c r="B34" s="216"/>
      <c r="C34" s="217"/>
      <c r="D34" s="217"/>
      <c r="E34" s="218"/>
      <c r="F34" s="234"/>
      <c r="G34" s="234"/>
      <c r="H34" s="234"/>
      <c r="I34" s="234"/>
      <c r="J34" s="234"/>
      <c r="K34" s="234"/>
      <c r="L34" s="234"/>
      <c r="M34" s="234"/>
      <c r="N34" s="234"/>
      <c r="O34" s="234"/>
      <c r="P34" s="234"/>
      <c r="Q34" s="235"/>
    </row>
    <row r="35" spans="1:17" x14ac:dyDescent="0.25">
      <c r="A35" s="3"/>
      <c r="B35" s="216"/>
      <c r="C35" s="217"/>
      <c r="D35" s="217"/>
      <c r="E35" s="218"/>
      <c r="F35" s="234"/>
      <c r="G35" s="234"/>
      <c r="H35" s="234"/>
      <c r="I35" s="234"/>
      <c r="J35" s="234"/>
      <c r="K35" s="234"/>
      <c r="L35" s="234"/>
      <c r="M35" s="234"/>
      <c r="N35" s="234"/>
      <c r="O35" s="234"/>
      <c r="P35" s="234"/>
      <c r="Q35" s="235"/>
    </row>
    <row r="36" spans="1:17" x14ac:dyDescent="0.2">
      <c r="A36" s="3"/>
      <c r="B36" s="216"/>
      <c r="C36" s="217"/>
      <c r="D36" s="217"/>
      <c r="E36" s="218"/>
      <c r="F36" s="236"/>
      <c r="G36" s="234"/>
      <c r="H36" s="234"/>
      <c r="I36" s="234"/>
      <c r="J36" s="234"/>
      <c r="K36" s="234"/>
      <c r="L36" s="236"/>
      <c r="M36" s="234"/>
      <c r="N36" s="234"/>
      <c r="O36" s="234"/>
      <c r="P36" s="234"/>
      <c r="Q36" s="235"/>
    </row>
    <row r="37" spans="1:17" x14ac:dyDescent="0.25">
      <c r="A37" s="3"/>
      <c r="B37" s="216"/>
      <c r="C37" s="217"/>
      <c r="D37" s="217"/>
      <c r="E37" s="218"/>
      <c r="F37" s="234"/>
      <c r="G37" s="234"/>
      <c r="H37" s="234"/>
      <c r="I37" s="234"/>
      <c r="J37" s="234"/>
      <c r="K37" s="234"/>
      <c r="L37" s="234"/>
      <c r="M37" s="234"/>
      <c r="N37" s="234"/>
      <c r="O37" s="234"/>
      <c r="P37" s="234"/>
      <c r="Q37" s="235"/>
    </row>
    <row r="38" spans="1:17" x14ac:dyDescent="0.2">
      <c r="A38" s="3"/>
      <c r="B38" s="216"/>
      <c r="C38" s="217"/>
      <c r="D38" s="217"/>
      <c r="E38" s="218"/>
      <c r="F38" s="236"/>
      <c r="G38" s="234"/>
      <c r="H38" s="234"/>
      <c r="I38" s="234"/>
      <c r="J38" s="234"/>
      <c r="K38" s="234"/>
      <c r="L38" s="236"/>
      <c r="M38" s="234"/>
      <c r="N38" s="234"/>
      <c r="O38" s="234"/>
      <c r="P38" s="234"/>
      <c r="Q38" s="235"/>
    </row>
    <row r="39" spans="1:17" x14ac:dyDescent="0.25">
      <c r="A39" s="3"/>
      <c r="B39" s="216"/>
      <c r="C39" s="217"/>
      <c r="D39" s="217"/>
      <c r="E39" s="218"/>
      <c r="F39" s="237"/>
      <c r="G39" s="237"/>
      <c r="H39" s="237"/>
      <c r="I39" s="237"/>
      <c r="J39" s="237"/>
      <c r="K39" s="237"/>
      <c r="L39" s="237"/>
      <c r="M39" s="237"/>
      <c r="N39" s="237"/>
      <c r="O39" s="237"/>
      <c r="P39" s="237"/>
      <c r="Q39" s="238"/>
    </row>
    <row r="40" spans="1:17" x14ac:dyDescent="0.25">
      <c r="A40" s="3"/>
      <c r="B40" s="216"/>
      <c r="C40" s="217"/>
      <c r="D40" s="217"/>
      <c r="E40" s="218"/>
      <c r="F40" s="234"/>
      <c r="G40" s="234"/>
      <c r="H40" s="234"/>
      <c r="I40" s="234"/>
      <c r="J40" s="234"/>
      <c r="K40" s="234"/>
      <c r="L40" s="234"/>
      <c r="M40" s="234"/>
      <c r="N40" s="234"/>
      <c r="O40" s="234"/>
      <c r="P40" s="234"/>
      <c r="Q40" s="235"/>
    </row>
    <row r="41" spans="1:17" x14ac:dyDescent="0.25">
      <c r="A41" s="3"/>
      <c r="B41" s="216"/>
      <c r="C41" s="217"/>
      <c r="D41" s="217"/>
      <c r="E41" s="218"/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234"/>
      <c r="Q41" s="235"/>
    </row>
    <row r="42" spans="1:17" x14ac:dyDescent="0.25">
      <c r="A42" s="3"/>
      <c r="B42" s="216"/>
      <c r="C42" s="217"/>
      <c r="D42" s="217"/>
      <c r="E42" s="218"/>
      <c r="F42" s="234"/>
      <c r="G42" s="234"/>
      <c r="H42" s="234"/>
      <c r="I42" s="234"/>
      <c r="J42" s="234"/>
      <c r="K42" s="234"/>
      <c r="L42" s="234"/>
      <c r="M42" s="234"/>
      <c r="N42" s="234"/>
      <c r="O42" s="234"/>
      <c r="P42" s="234"/>
      <c r="Q42" s="235"/>
    </row>
    <row r="43" spans="1:17" x14ac:dyDescent="0.25">
      <c r="A43" s="3"/>
      <c r="B43" s="216"/>
      <c r="C43" s="217"/>
      <c r="D43" s="217"/>
      <c r="E43" s="218"/>
      <c r="F43" s="234"/>
      <c r="G43" s="234"/>
      <c r="H43" s="234"/>
      <c r="I43" s="234"/>
      <c r="J43" s="234"/>
      <c r="K43" s="234"/>
      <c r="L43" s="234"/>
      <c r="M43" s="234"/>
      <c r="N43" s="234"/>
      <c r="O43" s="234"/>
      <c r="P43" s="234"/>
      <c r="Q43" s="235"/>
    </row>
    <row r="44" spans="1:17" x14ac:dyDescent="0.25">
      <c r="A44" s="3"/>
      <c r="B44" s="216"/>
      <c r="C44" s="217"/>
      <c r="D44" s="217"/>
      <c r="E44" s="218"/>
      <c r="F44" s="237"/>
      <c r="G44" s="237"/>
      <c r="H44" s="237"/>
      <c r="I44" s="237"/>
      <c r="J44" s="237"/>
      <c r="K44" s="237"/>
      <c r="L44" s="237"/>
      <c r="M44" s="237"/>
      <c r="N44" s="237"/>
      <c r="O44" s="237"/>
      <c r="P44" s="237"/>
      <c r="Q44" s="238"/>
    </row>
    <row r="45" spans="1:17" x14ac:dyDescent="0.25">
      <c r="A45" s="3"/>
      <c r="B45" s="216"/>
      <c r="C45" s="217"/>
      <c r="D45" s="217"/>
      <c r="E45" s="218"/>
      <c r="F45" s="237"/>
      <c r="G45" s="237"/>
      <c r="H45" s="237"/>
      <c r="I45" s="237"/>
      <c r="J45" s="237"/>
      <c r="K45" s="237"/>
      <c r="L45" s="237"/>
      <c r="M45" s="237"/>
      <c r="N45" s="237"/>
      <c r="O45" s="237"/>
      <c r="P45" s="237"/>
      <c r="Q45" s="238"/>
    </row>
    <row r="46" spans="1:17" x14ac:dyDescent="0.25">
      <c r="A46" s="3"/>
      <c r="B46" s="216"/>
      <c r="C46" s="217"/>
      <c r="D46" s="217"/>
      <c r="E46" s="218"/>
      <c r="F46" s="237"/>
      <c r="G46" s="237"/>
      <c r="H46" s="237"/>
      <c r="I46" s="237"/>
      <c r="J46" s="237"/>
      <c r="K46" s="237"/>
      <c r="L46" s="237"/>
      <c r="M46" s="237"/>
      <c r="N46" s="237"/>
      <c r="O46" s="237"/>
      <c r="P46" s="237"/>
      <c r="Q46" s="238"/>
    </row>
    <row r="47" spans="1:17" x14ac:dyDescent="0.25">
      <c r="A47" s="3"/>
      <c r="B47" s="216"/>
      <c r="C47" s="217"/>
      <c r="D47" s="217"/>
      <c r="E47" s="218"/>
      <c r="F47" s="237"/>
      <c r="G47" s="237"/>
      <c r="H47" s="237"/>
      <c r="I47" s="237"/>
      <c r="J47" s="237"/>
      <c r="K47" s="237"/>
      <c r="L47" s="237"/>
      <c r="M47" s="237"/>
      <c r="N47" s="237"/>
      <c r="O47" s="237"/>
      <c r="P47" s="237"/>
      <c r="Q47" s="238"/>
    </row>
    <row r="48" spans="1:17" x14ac:dyDescent="0.25">
      <c r="A48" s="3"/>
      <c r="B48" s="216"/>
      <c r="C48" s="217"/>
      <c r="D48" s="217"/>
      <c r="E48" s="218"/>
      <c r="F48" s="237"/>
      <c r="G48" s="237"/>
      <c r="H48" s="237"/>
      <c r="I48" s="237"/>
      <c r="J48" s="237"/>
      <c r="K48" s="237"/>
      <c r="L48" s="237"/>
      <c r="M48" s="237"/>
      <c r="N48" s="237"/>
      <c r="O48" s="237"/>
      <c r="P48" s="237"/>
      <c r="Q48" s="238"/>
    </row>
    <row r="49" spans="1:17" x14ac:dyDescent="0.25">
      <c r="A49" s="3"/>
      <c r="B49" s="216"/>
      <c r="C49" s="217"/>
      <c r="D49" s="217"/>
      <c r="E49" s="218"/>
      <c r="F49" s="237"/>
      <c r="G49" s="237"/>
      <c r="H49" s="237"/>
      <c r="I49" s="237"/>
      <c r="J49" s="237"/>
      <c r="K49" s="237"/>
      <c r="L49" s="237"/>
      <c r="M49" s="237"/>
      <c r="N49" s="237"/>
      <c r="O49" s="237"/>
      <c r="P49" s="237"/>
      <c r="Q49" s="238"/>
    </row>
    <row r="50" spans="1:17" x14ac:dyDescent="0.25">
      <c r="A50" s="3"/>
      <c r="B50" s="216"/>
      <c r="C50" s="217"/>
      <c r="D50" s="217"/>
      <c r="E50" s="218"/>
      <c r="F50" s="237"/>
      <c r="G50" s="237"/>
      <c r="H50" s="237"/>
      <c r="I50" s="237"/>
      <c r="J50" s="237"/>
      <c r="K50" s="237"/>
      <c r="L50" s="237"/>
      <c r="M50" s="237"/>
      <c r="N50" s="237"/>
      <c r="O50" s="237"/>
      <c r="P50" s="237"/>
      <c r="Q50" s="238"/>
    </row>
    <row r="51" spans="1:17" x14ac:dyDescent="0.25">
      <c r="A51" s="3"/>
      <c r="B51" s="216"/>
      <c r="C51" s="217"/>
      <c r="D51" s="217"/>
      <c r="E51" s="218"/>
      <c r="F51" s="237"/>
      <c r="G51" s="237"/>
      <c r="H51" s="237"/>
      <c r="I51" s="237"/>
      <c r="J51" s="237"/>
      <c r="K51" s="237"/>
      <c r="L51" s="237"/>
      <c r="M51" s="237"/>
      <c r="N51" s="237"/>
      <c r="O51" s="237"/>
      <c r="P51" s="237"/>
      <c r="Q51" s="238"/>
    </row>
    <row r="52" spans="1:17" x14ac:dyDescent="0.25">
      <c r="A52" s="3"/>
      <c r="B52" s="216"/>
      <c r="C52" s="217"/>
      <c r="D52" s="217"/>
      <c r="E52" s="218"/>
      <c r="F52" s="237"/>
      <c r="G52" s="237"/>
      <c r="H52" s="237"/>
      <c r="I52" s="237"/>
      <c r="J52" s="237"/>
      <c r="K52" s="237"/>
      <c r="L52" s="237"/>
      <c r="M52" s="237"/>
      <c r="N52" s="237"/>
      <c r="O52" s="237"/>
      <c r="P52" s="237"/>
      <c r="Q52" s="238"/>
    </row>
    <row r="53" spans="1:17" x14ac:dyDescent="0.25">
      <c r="A53" s="3"/>
      <c r="B53" s="216"/>
      <c r="C53" s="217"/>
      <c r="D53" s="217"/>
      <c r="E53" s="218"/>
      <c r="F53" s="237"/>
      <c r="G53" s="237"/>
      <c r="H53" s="237"/>
      <c r="I53" s="237"/>
      <c r="J53" s="237"/>
      <c r="K53" s="237"/>
      <c r="L53" s="237"/>
      <c r="M53" s="237"/>
      <c r="N53" s="237"/>
      <c r="O53" s="237"/>
      <c r="P53" s="237"/>
      <c r="Q53" s="238"/>
    </row>
    <row r="54" spans="1:17" x14ac:dyDescent="0.25">
      <c r="A54" s="3"/>
      <c r="B54" s="216"/>
      <c r="C54" s="217"/>
      <c r="D54" s="217"/>
      <c r="E54" s="218"/>
      <c r="F54" s="237"/>
      <c r="G54" s="237"/>
      <c r="H54" s="237"/>
      <c r="I54" s="237"/>
      <c r="J54" s="237"/>
      <c r="K54" s="237"/>
      <c r="L54" s="237"/>
      <c r="M54" s="237"/>
      <c r="N54" s="237"/>
      <c r="O54" s="237"/>
      <c r="P54" s="237"/>
      <c r="Q54" s="238"/>
    </row>
    <row r="55" spans="1:17" x14ac:dyDescent="0.25">
      <c r="A55" s="3"/>
      <c r="B55" s="216"/>
      <c r="C55" s="217"/>
      <c r="D55" s="217"/>
      <c r="E55" s="218"/>
      <c r="F55" s="237"/>
      <c r="G55" s="237"/>
      <c r="H55" s="237"/>
      <c r="I55" s="237"/>
      <c r="J55" s="237"/>
      <c r="K55" s="237"/>
      <c r="L55" s="237"/>
      <c r="M55" s="237"/>
      <c r="N55" s="237"/>
      <c r="O55" s="237"/>
      <c r="P55" s="237"/>
      <c r="Q55" s="238"/>
    </row>
    <row r="56" spans="1:17" x14ac:dyDescent="0.25">
      <c r="B56" s="216"/>
      <c r="C56" s="217"/>
      <c r="D56" s="217"/>
      <c r="E56" s="218"/>
      <c r="F56" s="237"/>
      <c r="G56" s="237"/>
      <c r="H56" s="237"/>
      <c r="I56" s="237"/>
      <c r="J56" s="237"/>
      <c r="K56" s="237"/>
      <c r="L56" s="237"/>
      <c r="M56" s="237"/>
      <c r="N56" s="237"/>
      <c r="O56" s="237"/>
      <c r="P56" s="237"/>
      <c r="Q56" s="238"/>
    </row>
    <row r="57" spans="1:17" x14ac:dyDescent="0.25">
      <c r="B57" s="216"/>
      <c r="C57" s="217"/>
      <c r="D57" s="217"/>
      <c r="E57" s="218"/>
      <c r="F57" s="237"/>
      <c r="G57" s="237"/>
      <c r="H57" s="237"/>
      <c r="I57" s="237"/>
      <c r="J57" s="237"/>
      <c r="K57" s="237"/>
      <c r="L57" s="237"/>
      <c r="M57" s="237"/>
      <c r="N57" s="237"/>
      <c r="O57" s="237"/>
      <c r="P57" s="237"/>
      <c r="Q57" s="238"/>
    </row>
    <row r="58" spans="1:17" x14ac:dyDescent="0.25">
      <c r="B58" s="216"/>
      <c r="C58" s="217"/>
      <c r="D58" s="217"/>
      <c r="E58" s="218"/>
      <c r="F58" s="237"/>
      <c r="G58" s="237"/>
      <c r="H58" s="237"/>
      <c r="I58" s="237"/>
      <c r="J58" s="237"/>
      <c r="K58" s="237"/>
      <c r="L58" s="237"/>
      <c r="M58" s="237"/>
      <c r="N58" s="237"/>
      <c r="O58" s="237"/>
      <c r="P58" s="237"/>
      <c r="Q58" s="238"/>
    </row>
    <row r="59" spans="1:17" x14ac:dyDescent="0.25">
      <c r="B59" s="216"/>
      <c r="C59" s="217"/>
      <c r="D59" s="217"/>
      <c r="E59" s="218"/>
      <c r="F59" s="237"/>
      <c r="G59" s="237"/>
      <c r="H59" s="237"/>
      <c r="I59" s="237"/>
      <c r="J59" s="237"/>
      <c r="K59" s="237"/>
      <c r="L59" s="237"/>
      <c r="M59" s="237"/>
      <c r="N59" s="237"/>
      <c r="O59" s="237"/>
      <c r="P59" s="237"/>
      <c r="Q59" s="238"/>
    </row>
    <row r="60" spans="1:17" x14ac:dyDescent="0.25">
      <c r="B60" s="216"/>
      <c r="C60" s="217"/>
      <c r="D60" s="217"/>
      <c r="E60" s="218"/>
      <c r="F60" s="237"/>
      <c r="G60" s="237"/>
      <c r="H60" s="237"/>
      <c r="I60" s="237"/>
      <c r="J60" s="237"/>
      <c r="K60" s="237"/>
      <c r="L60" s="237"/>
      <c r="M60" s="237"/>
      <c r="N60" s="237"/>
      <c r="O60" s="237"/>
      <c r="P60" s="237"/>
      <c r="Q60" s="238"/>
    </row>
    <row r="61" spans="1:17" x14ac:dyDescent="0.25">
      <c r="B61" s="216"/>
      <c r="C61" s="217"/>
      <c r="D61" s="217"/>
      <c r="E61" s="218"/>
      <c r="F61" s="237"/>
      <c r="G61" s="237"/>
      <c r="H61" s="237"/>
      <c r="I61" s="237"/>
      <c r="J61" s="237"/>
      <c r="K61" s="237"/>
      <c r="L61" s="237"/>
      <c r="M61" s="237"/>
      <c r="N61" s="237"/>
      <c r="O61" s="237"/>
      <c r="P61" s="237"/>
      <c r="Q61" s="238"/>
    </row>
    <row r="62" spans="1:17" x14ac:dyDescent="0.25">
      <c r="B62" s="216"/>
      <c r="C62" s="217"/>
      <c r="D62" s="217"/>
      <c r="E62" s="218"/>
      <c r="F62" s="237"/>
      <c r="G62" s="237"/>
      <c r="H62" s="237"/>
      <c r="I62" s="237"/>
      <c r="J62" s="237"/>
      <c r="K62" s="237"/>
      <c r="L62" s="237"/>
      <c r="M62" s="237"/>
      <c r="N62" s="237"/>
      <c r="O62" s="237"/>
      <c r="P62" s="237"/>
      <c r="Q62" s="238"/>
    </row>
    <row r="63" spans="1:17" x14ac:dyDescent="0.25">
      <c r="B63" s="216"/>
      <c r="C63" s="217"/>
      <c r="D63" s="217"/>
      <c r="E63" s="218"/>
      <c r="F63" s="237"/>
      <c r="G63" s="237"/>
      <c r="H63" s="237"/>
      <c r="I63" s="237"/>
      <c r="J63" s="237"/>
      <c r="K63" s="237"/>
      <c r="L63" s="237"/>
      <c r="M63" s="237"/>
      <c r="N63" s="237"/>
      <c r="O63" s="237"/>
      <c r="P63" s="237"/>
      <c r="Q63" s="238"/>
    </row>
    <row r="64" spans="1:17" x14ac:dyDescent="0.25">
      <c r="B64" s="216"/>
      <c r="C64" s="217"/>
      <c r="D64" s="217"/>
      <c r="E64" s="218"/>
      <c r="F64" s="237"/>
      <c r="G64" s="237"/>
      <c r="H64" s="237"/>
      <c r="I64" s="237"/>
      <c r="J64" s="237"/>
      <c r="K64" s="237"/>
      <c r="L64" s="237"/>
      <c r="M64" s="237"/>
      <c r="N64" s="237"/>
      <c r="O64" s="237"/>
      <c r="P64" s="237"/>
      <c r="Q64" s="238"/>
    </row>
    <row r="65" spans="2:17" x14ac:dyDescent="0.25">
      <c r="B65" s="216"/>
      <c r="C65" s="217"/>
      <c r="D65" s="217"/>
      <c r="E65" s="218"/>
      <c r="F65" s="237"/>
      <c r="G65" s="237"/>
      <c r="H65" s="237"/>
      <c r="I65" s="237"/>
      <c r="J65" s="237"/>
      <c r="K65" s="237"/>
      <c r="L65" s="237"/>
      <c r="M65" s="237"/>
      <c r="N65" s="237"/>
      <c r="O65" s="237"/>
      <c r="P65" s="237"/>
      <c r="Q65" s="238"/>
    </row>
    <row r="66" spans="2:17" x14ac:dyDescent="0.25">
      <c r="B66" s="216"/>
      <c r="C66" s="217"/>
      <c r="D66" s="217"/>
      <c r="E66" s="218"/>
      <c r="F66" s="237"/>
      <c r="G66" s="237"/>
      <c r="H66" s="237"/>
      <c r="I66" s="237"/>
      <c r="J66" s="237"/>
      <c r="K66" s="237"/>
      <c r="L66" s="237"/>
      <c r="M66" s="237"/>
      <c r="N66" s="237"/>
      <c r="O66" s="237"/>
      <c r="P66" s="237"/>
      <c r="Q66" s="238"/>
    </row>
    <row r="67" spans="2:17" x14ac:dyDescent="0.25">
      <c r="B67" s="216"/>
      <c r="C67" s="217"/>
      <c r="D67" s="217"/>
      <c r="E67" s="218"/>
      <c r="F67" s="237"/>
      <c r="G67" s="237"/>
      <c r="H67" s="237"/>
      <c r="I67" s="237"/>
      <c r="J67" s="237"/>
      <c r="K67" s="237"/>
      <c r="L67" s="237"/>
      <c r="M67" s="237"/>
      <c r="N67" s="237"/>
      <c r="O67" s="237"/>
      <c r="P67" s="237"/>
      <c r="Q67" s="238"/>
    </row>
    <row r="68" spans="2:17" x14ac:dyDescent="0.25">
      <c r="B68" s="216"/>
      <c r="C68" s="217"/>
      <c r="D68" s="217"/>
      <c r="E68" s="218"/>
      <c r="F68" s="237"/>
      <c r="G68" s="237"/>
      <c r="H68" s="237"/>
      <c r="I68" s="237"/>
      <c r="J68" s="237"/>
      <c r="K68" s="237"/>
      <c r="L68" s="237"/>
      <c r="M68" s="237"/>
      <c r="N68" s="237"/>
      <c r="O68" s="237"/>
      <c r="P68" s="237"/>
      <c r="Q68" s="238"/>
    </row>
    <row r="69" spans="2:17" x14ac:dyDescent="0.25">
      <c r="B69" s="216"/>
      <c r="C69" s="217"/>
      <c r="D69" s="217"/>
      <c r="E69" s="218"/>
      <c r="F69" s="237"/>
      <c r="G69" s="237"/>
      <c r="H69" s="237"/>
      <c r="I69" s="237"/>
      <c r="J69" s="237"/>
      <c r="K69" s="237"/>
      <c r="L69" s="237"/>
      <c r="M69" s="237"/>
      <c r="N69" s="237"/>
      <c r="O69" s="237"/>
      <c r="P69" s="237"/>
      <c r="Q69" s="238"/>
    </row>
    <row r="70" spans="2:17" x14ac:dyDescent="0.25">
      <c r="B70" s="223"/>
      <c r="C70" s="224"/>
      <c r="D70" s="224"/>
      <c r="E70" s="225"/>
      <c r="F70" s="239"/>
      <c r="G70" s="239"/>
      <c r="H70" s="239"/>
      <c r="I70" s="239"/>
      <c r="J70" s="239"/>
      <c r="K70" s="239"/>
      <c r="L70" s="239"/>
      <c r="M70" s="239"/>
      <c r="N70" s="239"/>
      <c r="O70" s="239"/>
      <c r="P70" s="239"/>
      <c r="Q70" s="240"/>
    </row>
  </sheetData>
  <sheetProtection algorithmName="SHA-512" hashValue="DYtl+t8E61r+CpJih9wJjqH9pGpyduD7nnA0HFZvKajzlpFSSsTPV1gj6Q1eNC/IR4zDCyA7SM3QIBRnZux55Q==" saltValue="U0qANGsrqmy5GyQtS8h+6Q==" spinCount="100000" sheet="1" objects="1" scenarios="1"/>
  <dataValidations count="1">
    <dataValidation type="decimal" operator="greaterThanOrEqual" allowBlank="1" showInputMessage="1" showErrorMessage="1" errorTitle="Warning" error="Please enter greater or equal to zero data!" sqref="F6:Q70" xr:uid="{90A9C4BF-A675-4296-9D24-38CBB3698439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E350-A9BB-4D56-85F6-AF3E77E20010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80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IFERROR(INDEX(Calc!$H$7:$H$18,COLUMN(CY_Actual_Cumulative!F4)-COLUMN(CY_Actual_Cumulative!$E$4)),"")</f>
        <v>Jan 2022</v>
      </c>
      <c r="G5" s="39" t="str">
        <f>IFERROR(INDEX(Calc!$H$7:$H$18,COLUMN(CY_Actual_Cumulative!G4)-COLUMN(CY_Actual_Cumulative!$E$4)),"")</f>
        <v>Feb 2022</v>
      </c>
      <c r="H5" s="39" t="str">
        <f>IFERROR(INDEX(Calc!$H$7:$H$18,COLUMN(CY_Actual_Cumulative!H4)-COLUMN(CY_Actual_Cumulative!$E$4)),"")</f>
        <v>Mar 2022</v>
      </c>
      <c r="I5" s="39" t="str">
        <f>IFERROR(INDEX(Calc!$H$7:$H$18,COLUMN(CY_Actual_Cumulative!I4)-COLUMN(CY_Actual_Cumulative!$E$4)),"")</f>
        <v>Apr 2022</v>
      </c>
      <c r="J5" s="39" t="str">
        <f>IFERROR(INDEX(Calc!$H$7:$H$18,COLUMN(CY_Actual_Cumulative!J4)-COLUMN(CY_Actual_Cumulative!$E$4)),"")</f>
        <v>May 2022</v>
      </c>
      <c r="K5" s="39" t="str">
        <f>IFERROR(INDEX(Calc!$H$7:$H$18,COLUMN(CY_Actual_Cumulative!K4)-COLUMN(CY_Actual_Cumulative!$E$4)),"")</f>
        <v>Jun 2022</v>
      </c>
      <c r="L5" s="39" t="str">
        <f>IFERROR(INDEX(Calc!$H$7:$H$18,COLUMN(CY_Actual_Cumulative!L4)-COLUMN(CY_Actual_Cumulative!$E$4)),"")</f>
        <v>Jul 2022</v>
      </c>
      <c r="M5" s="39" t="str">
        <f>IFERROR(INDEX(Calc!$H$7:$H$18,COLUMN(CY_Actual_Cumulative!M4)-COLUMN(CY_Actual_Cumulative!$E$4)),"")</f>
        <v>Aug 2022</v>
      </c>
      <c r="N5" s="39" t="str">
        <f>IFERROR(INDEX(Calc!$H$7:$H$18,COLUMN(CY_Actual_Cumulative!N4)-COLUMN(CY_Actual_Cumulative!$E$4)),"")</f>
        <v>Sep 2022</v>
      </c>
      <c r="O5" s="39" t="str">
        <f>IFERROR(INDEX(Calc!$H$7:$H$18,COLUMN(CY_Actual_Cumulative!O4)-COLUMN(CY_Actual_Cumulative!$E$4)),"")</f>
        <v>Oct 2022</v>
      </c>
      <c r="P5" s="39" t="str">
        <f>IFERROR(INDEX(Calc!$H$7:$H$18,COLUMN(CY_Actual_Cumulative!P4)-COLUMN(CY_Actual_Cumulative!$E$4)),"")</f>
        <v>Nov 2022</v>
      </c>
      <c r="Q5" s="40" t="str">
        <f>IFERROR(INDEX(Calc!$H$7:$H$18,COLUMN(CY_Actual_Cumulative!Q4)-COLUMN(CY_Actual_Cumulative!$E$4)),"")</f>
        <v>Dec 2022</v>
      </c>
    </row>
    <row r="6" spans="1:17" x14ac:dyDescent="0.25">
      <c r="A6" s="3"/>
      <c r="B6" s="67">
        <f>IFERROR(IF(LEN(INDEX(Metrics!$B$6:$E$22,ROW($A6)-ROW($A$5),MATCH(B$5,Metrics!$B$5:$E$5,0)))=0,"",INDEX(Metrics!$B$6:$E$22,ROW($A6)-ROW($A$5),MATCH(B$5,Metrics!$B$5:$E$5,0))),"")</f>
        <v>101</v>
      </c>
      <c r="C6" s="161" t="str">
        <f>IFERROR(IF(LEN(INDEX(Metrics!$B$6:$E$22,ROW($A6)-ROW($A$5),MATCH(C$5,Metrics!$B$5:$E$5,0)))=0,"",INDEX(Metrics!$B$6:$E$22,ROW($A6)-ROW($A$5),MATCH(C$5,Metrics!$B$5:$E$5,0))),"")</f>
        <v>Customer Satisfaction</v>
      </c>
      <c r="D6" s="161" t="str">
        <f>IFERROR(IF(LEN(INDEX(Metrics!$B$6:$E$22,ROW($A6)-ROW($A$5),MATCH(D$5,Metrics!$B$5:$E$5,0)))=0,"",INDEX(Metrics!$B$6:$E$22,ROW($A6)-ROW($A$5),MATCH(D$5,Metrics!$B$5:$E$5,0))),"")</f>
        <v>Average Hold Time</v>
      </c>
      <c r="E6" s="68" t="str">
        <f>IFERROR(IF(LEN(INDEX(Metrics!$B$6:$E$22,ROW($A6)-ROW($A$5),MATCH(E$5,Metrics!$B$5:$E$5,0)))=0,"",INDEX(Metrics!$B$6:$E$22,ROW($A6)-ROW($A$5),MATCH(E$5,Metrics!$B$5:$E$5,0))),"")</f>
        <v>Seconds</v>
      </c>
      <c r="F6" s="190">
        <f>IFERROR(IF(INDEX(Metrics!$G$6:$G$22,MATCH(CY_Actual_Cumulative!$D6,Metrics!$D$6:$D$22,0))=Calc!$K$8,SUM(CY_Actual!$F6:F6),AVERAGE(CY_Actual!$F6:F6)),"")</f>
        <v>14.249684459592006</v>
      </c>
      <c r="G6" s="190">
        <f>IFERROR(IF(INDEX(Metrics!$G$6:$G$22,MATCH(CY_Actual_Cumulative!$D6,Metrics!$D$6:$D$22,0))=Calc!$K$8,SUM(CY_Actual!$F6:G6),AVERAGE(CY_Actual!$F6:G6)),"")</f>
        <v>13.666676904171005</v>
      </c>
      <c r="H6" s="190">
        <f>IFERROR(IF(INDEX(Metrics!$G$6:$G$22,MATCH(CY_Actual_Cumulative!$D6,Metrics!$D$6:$D$22,0))=Calc!$K$8,SUM(CY_Actual!$F6:H6),AVERAGE(CY_Actual!$F6:H6)),"")</f>
        <v>14.216399418476882</v>
      </c>
      <c r="I6" s="190">
        <f>IFERROR(IF(INDEX(Metrics!$G$6:$G$22,MATCH(CY_Actual_Cumulative!$D6,Metrics!$D$6:$D$22,0))=Calc!$K$8,SUM(CY_Actual!$F6:I6),AVERAGE(CY_Actual!$F6:I6)),"")</f>
        <v>13.934242371805439</v>
      </c>
      <c r="J6" s="190">
        <f>IFERROR(IF(INDEX(Metrics!$G$6:$G$22,MATCH(CY_Actual_Cumulative!$D6,Metrics!$D$6:$D$22,0))=Calc!$K$8,SUM(CY_Actual!$F6:J6),AVERAGE(CY_Actual!$F6:J6)),"")</f>
        <v>13.903584115342909</v>
      </c>
      <c r="K6" s="190">
        <f>IFERROR(IF(INDEX(Metrics!$G$6:$G$22,MATCH(CY_Actual_Cumulative!$D6,Metrics!$D$6:$D$22,0))=Calc!$K$8,SUM(CY_Actual!$F6:K6),AVERAGE(CY_Actual!$F6:K6)),"")</f>
        <v>13.898160184074889</v>
      </c>
      <c r="L6" s="191">
        <f>IFERROR(IF(INDEX(Metrics!$G$6:$G$22,MATCH(CY_Actual_Cumulative!$D6,Metrics!$D$6:$D$22,0))=Calc!$K$8,SUM(CY_Actual!$F6:L6),AVERAGE(CY_Actual!$F6:L6)),"")</f>
        <v>13.898160184074889</v>
      </c>
      <c r="M6" s="191">
        <f>IFERROR(IF(INDEX(Metrics!$G$6:$G$22,MATCH(CY_Actual_Cumulative!$D6,Metrics!$D$6:$D$22,0))=Calc!$K$8,SUM(CY_Actual!$F6:M6),AVERAGE(CY_Actual!$F6:M6)),"")</f>
        <v>13.898160184074889</v>
      </c>
      <c r="N6" s="191">
        <f>IFERROR(IF(INDEX(Metrics!$G$6:$G$22,MATCH(CY_Actual_Cumulative!$D6,Metrics!$D$6:$D$22,0))=Calc!$K$8,SUM(CY_Actual!$F6:N6),AVERAGE(CY_Actual!$F6:N6)),"")</f>
        <v>13.898160184074889</v>
      </c>
      <c r="O6" s="191">
        <f>IFERROR(IF(INDEX(Metrics!$G$6:$G$22,MATCH(CY_Actual_Cumulative!$D6,Metrics!$D$6:$D$22,0))=Calc!$K$8,SUM(CY_Actual!$F6:O6),AVERAGE(CY_Actual!$F6:O6)),"")</f>
        <v>13.898160184074889</v>
      </c>
      <c r="P6" s="191">
        <f>IFERROR(IF(INDEX(Metrics!$G$6:$G$22,MATCH(CY_Actual_Cumulative!$D6,Metrics!$D$6:$D$22,0))=Calc!$K$8,SUM(CY_Actual!$F6:P6),AVERAGE(CY_Actual!$F6:P6)),"")</f>
        <v>13.898160184074889</v>
      </c>
      <c r="Q6" s="192">
        <f>IFERROR(IF(INDEX(Metrics!$G$6:$G$22,MATCH(CY_Actual_Cumulative!$D6,Metrics!$D$6:$D$22,0))=Calc!$K$8,SUM(CY_Actual!$F6:Q6),AVERAGE(CY_Actual!$F6:Q6)),"")</f>
        <v>13.898160184074889</v>
      </c>
    </row>
    <row r="7" spans="1:17" x14ac:dyDescent="0.25">
      <c r="A7" s="3"/>
      <c r="B7" s="62">
        <f>IFERROR(IF(LEN(INDEX(Metrics!$B$6:$E$22,ROW($A7)-ROW($A$5),MATCH(B$5,Metrics!$B$5:$E$5,0)))=0,"",INDEX(Metrics!$B$6:$E$22,ROW($A7)-ROW($A$5),MATCH(B$5,Metrics!$B$5:$E$5,0))),"")</f>
        <v>102</v>
      </c>
      <c r="C7" s="160" t="str">
        <f>IFERROR(IF(LEN(INDEX(Metrics!$B$6:$E$22,ROW($A7)-ROW($A$5),MATCH(C$5,Metrics!$B$5:$E$5,0)))=0,"",INDEX(Metrics!$B$6:$E$22,ROW($A7)-ROW($A$5),MATCH(C$5,Metrics!$B$5:$E$5,0))),"")</f>
        <v>Customer Satisfaction</v>
      </c>
      <c r="D7" s="160" t="str">
        <f>IFERROR(IF(LEN(INDEX(Metrics!$B$6:$E$22,ROW($A7)-ROW($A$5),MATCH(D$5,Metrics!$B$5:$E$5,0)))=0,"",INDEX(Metrics!$B$6:$E$22,ROW($A7)-ROW($A$5),MATCH(D$5,Metrics!$B$5:$E$5,0))),"")</f>
        <v>Average Speed of Answer (ASA)</v>
      </c>
      <c r="E7" s="42" t="str">
        <f>IFERROR(IF(LEN(INDEX(Metrics!$B$6:$E$22,ROW($A7)-ROW($A$5),MATCH(E$5,Metrics!$B$5:$E$5,0)))=0,"",INDEX(Metrics!$B$6:$E$22,ROW($A7)-ROW($A$5),MATCH(E$5,Metrics!$B$5:$E$5,0))),"")</f>
        <v>Seconds</v>
      </c>
      <c r="F7" s="193">
        <f>IFERROR(IF(INDEX(Metrics!$G$6:$G$22,MATCH(CY_Actual_Cumulative!$D7,Metrics!$D$6:$D$22,0))=Calc!$K$8,SUM(CY_Actual!$F7:F7),AVERAGE(CY_Actual!$F7:F7)),"")</f>
        <v>11.055634531119358</v>
      </c>
      <c r="G7" s="193">
        <f>IFERROR(IF(INDEX(Metrics!$G$6:$G$22,MATCH(CY_Actual_Cumulative!$D7,Metrics!$D$6:$D$22,0))=Calc!$K$8,SUM(CY_Actual!$F7:G7),AVERAGE(CY_Actual!$F7:G7)),"")</f>
        <v>10.969963815794181</v>
      </c>
      <c r="H7" s="193">
        <f>IFERROR(IF(INDEX(Metrics!$G$6:$G$22,MATCH(CY_Actual_Cumulative!$D7,Metrics!$D$6:$D$22,0))=Calc!$K$8,SUM(CY_Actual!$F7:H7),AVERAGE(CY_Actual!$F7:H7)),"")</f>
        <v>10.267781505820333</v>
      </c>
      <c r="I7" s="193">
        <f>IFERROR(IF(INDEX(Metrics!$G$6:$G$22,MATCH(CY_Actual_Cumulative!$D7,Metrics!$D$6:$D$22,0))=Calc!$K$8,SUM(CY_Actual!$F7:I7),AVERAGE(CY_Actual!$F7:I7)),"")</f>
        <v>10.435232177954575</v>
      </c>
      <c r="J7" s="193">
        <f>IFERROR(IF(INDEX(Metrics!$G$6:$G$22,MATCH(CY_Actual_Cumulative!$D7,Metrics!$D$6:$D$22,0))=Calc!$K$8,SUM(CY_Actual!$F7:J7),AVERAGE(CY_Actual!$F7:J7)),"")</f>
        <v>10.042974862582378</v>
      </c>
      <c r="K7" s="193">
        <f>IFERROR(IF(INDEX(Metrics!$G$6:$G$22,MATCH(CY_Actual_Cumulative!$D7,Metrics!$D$6:$D$22,0))=Calc!$K$8,SUM(CY_Actual!$F7:K7),AVERAGE(CY_Actual!$F7:K7)),"")</f>
        <v>10.080890002510898</v>
      </c>
      <c r="L7" s="194">
        <f>IFERROR(IF(INDEX(Metrics!$G$6:$G$22,MATCH(CY_Actual_Cumulative!$D7,Metrics!$D$6:$D$22,0))=Calc!$K$8,SUM(CY_Actual!$F7:L7),AVERAGE(CY_Actual!$F7:L7)),"")</f>
        <v>10.080890002510898</v>
      </c>
      <c r="M7" s="194">
        <f>IFERROR(IF(INDEX(Metrics!$G$6:$G$22,MATCH(CY_Actual_Cumulative!$D7,Metrics!$D$6:$D$22,0))=Calc!$K$8,SUM(CY_Actual!$F7:M7),AVERAGE(CY_Actual!$F7:M7)),"")</f>
        <v>10.080890002510898</v>
      </c>
      <c r="N7" s="194">
        <f>IFERROR(IF(INDEX(Metrics!$G$6:$G$22,MATCH(CY_Actual_Cumulative!$D7,Metrics!$D$6:$D$22,0))=Calc!$K$8,SUM(CY_Actual!$F7:N7),AVERAGE(CY_Actual!$F7:N7)),"")</f>
        <v>10.080890002510898</v>
      </c>
      <c r="O7" s="194">
        <f>IFERROR(IF(INDEX(Metrics!$G$6:$G$22,MATCH(CY_Actual_Cumulative!$D7,Metrics!$D$6:$D$22,0))=Calc!$K$8,SUM(CY_Actual!$F7:O7),AVERAGE(CY_Actual!$F7:O7)),"")</f>
        <v>10.080890002510898</v>
      </c>
      <c r="P7" s="194">
        <f>IFERROR(IF(INDEX(Metrics!$G$6:$G$22,MATCH(CY_Actual_Cumulative!$D7,Metrics!$D$6:$D$22,0))=Calc!$K$8,SUM(CY_Actual!$F7:P7),AVERAGE(CY_Actual!$F7:P7)),"")</f>
        <v>10.080890002510898</v>
      </c>
      <c r="Q7" s="195">
        <f>IFERROR(IF(INDEX(Metrics!$G$6:$G$22,MATCH(CY_Actual_Cumulative!$D7,Metrics!$D$6:$D$22,0))=Calc!$K$8,SUM(CY_Actual!$F7:Q7),AVERAGE(CY_Actual!$F7:Q7)),"")</f>
        <v>10.080890002510898</v>
      </c>
    </row>
    <row r="8" spans="1:17" x14ac:dyDescent="0.25">
      <c r="A8" s="3"/>
      <c r="B8" s="62">
        <f>IFERROR(IF(LEN(INDEX(Metrics!$B$6:$E$22,ROW($A8)-ROW($A$5),MATCH(B$5,Metrics!$B$5:$E$5,0)))=0,"",INDEX(Metrics!$B$6:$E$22,ROW($A8)-ROW($A$5),MATCH(B$5,Metrics!$B$5:$E$5,0))),"")</f>
        <v>103</v>
      </c>
      <c r="C8" s="160" t="str">
        <f>IFERROR(IF(LEN(INDEX(Metrics!$B$6:$E$22,ROW($A8)-ROW($A$5),MATCH(C$5,Metrics!$B$5:$E$5,0)))=0,"",INDEX(Metrics!$B$6:$E$22,ROW($A8)-ROW($A$5),MATCH(C$5,Metrics!$B$5:$E$5,0))),"")</f>
        <v>Customer Satisfaction</v>
      </c>
      <c r="D8" s="160" t="str">
        <f>IFERROR(IF(LEN(INDEX(Metrics!$B$6:$E$22,ROW($A8)-ROW($A$5),MATCH(D$5,Metrics!$B$5:$E$5,0)))=0,"",INDEX(Metrics!$B$6:$E$22,ROW($A8)-ROW($A$5),MATCH(D$5,Metrics!$B$5:$E$5,0))),"")</f>
        <v>Abandonment Rate</v>
      </c>
      <c r="E8" s="42" t="str">
        <f>IFERROR(IF(LEN(INDEX(Metrics!$B$6:$E$22,ROW($A8)-ROW($A$5),MATCH(E$5,Metrics!$B$5:$E$5,0)))=0,"",INDEX(Metrics!$B$6:$E$22,ROW($A8)-ROW($A$5),MATCH(E$5,Metrics!$B$5:$E$5,0))),"")</f>
        <v>%</v>
      </c>
      <c r="F8" s="198">
        <f>IFERROR(IF(INDEX(Metrics!$G$6:$G$22,MATCH(CY_Actual_Cumulative!$D8,Metrics!$D$6:$D$22,0))=Calc!$K$8,SUM(CY_Actual!$F8:F8),AVERAGE(CY_Actual!$F8:F8)),"")</f>
        <v>6.5968614991319049E-2</v>
      </c>
      <c r="G8" s="198">
        <f>IFERROR(IF(INDEX(Metrics!$G$6:$G$22,MATCH(CY_Actual_Cumulative!$D8,Metrics!$D$6:$D$22,0))=Calc!$K$8,SUM(CY_Actual!$F8:G8),AVERAGE(CY_Actual!$F8:G8)),"")</f>
        <v>6.6963777315240974E-2</v>
      </c>
      <c r="H8" s="198">
        <f>IFERROR(IF(INDEX(Metrics!$G$6:$G$22,MATCH(CY_Actual_Cumulative!$D8,Metrics!$D$6:$D$22,0))=Calc!$K$8,SUM(CY_Actual!$F8:H8),AVERAGE(CY_Actual!$F8:H8)),"")</f>
        <v>6.4660171709114159E-2</v>
      </c>
      <c r="I8" s="198">
        <f>IFERROR(IF(INDEX(Metrics!$G$6:$G$22,MATCH(CY_Actual_Cumulative!$D8,Metrics!$D$6:$D$22,0))=Calc!$K$8,SUM(CY_Actual!$F8:I8),AVERAGE(CY_Actual!$F8:I8)),"")</f>
        <v>6.4375381338047183E-2</v>
      </c>
      <c r="J8" s="198">
        <f>IFERROR(IF(INDEX(Metrics!$G$6:$G$22,MATCH(CY_Actual_Cumulative!$D8,Metrics!$D$6:$D$22,0))=Calc!$K$8,SUM(CY_Actual!$F8:J8),AVERAGE(CY_Actual!$F8:J8)),"")</f>
        <v>6.2182273970894486E-2</v>
      </c>
      <c r="K8" s="198">
        <f>IFERROR(IF(INDEX(Metrics!$G$6:$G$22,MATCH(CY_Actual_Cumulative!$D8,Metrics!$D$6:$D$22,0))=Calc!$K$8,SUM(CY_Actual!$F8:K8),AVERAGE(CY_Actual!$F8:K8)),"")</f>
        <v>6.178020750635798E-2</v>
      </c>
      <c r="L8" s="197">
        <f>IFERROR(IF(INDEX(Metrics!$G$6:$G$22,MATCH(CY_Actual_Cumulative!$D8,Metrics!$D$6:$D$22,0))=Calc!$K$8,SUM(CY_Actual!$F8:L8),AVERAGE(CY_Actual!$F8:L8)),"")</f>
        <v>6.178020750635798E-2</v>
      </c>
      <c r="M8" s="197">
        <f>IFERROR(IF(INDEX(Metrics!$G$6:$G$22,MATCH(CY_Actual_Cumulative!$D8,Metrics!$D$6:$D$22,0))=Calc!$K$8,SUM(CY_Actual!$F8:M8),AVERAGE(CY_Actual!$F8:M8)),"")</f>
        <v>6.178020750635798E-2</v>
      </c>
      <c r="N8" s="197">
        <f>IFERROR(IF(INDEX(Metrics!$G$6:$G$22,MATCH(CY_Actual_Cumulative!$D8,Metrics!$D$6:$D$22,0))=Calc!$K$8,SUM(CY_Actual!$F8:N8),AVERAGE(CY_Actual!$F8:N8)),"")</f>
        <v>6.178020750635798E-2</v>
      </c>
      <c r="O8" s="197">
        <f>IFERROR(IF(INDEX(Metrics!$G$6:$G$22,MATCH(CY_Actual_Cumulative!$D8,Metrics!$D$6:$D$22,0))=Calc!$K$8,SUM(CY_Actual!$F8:O8),AVERAGE(CY_Actual!$F8:O8)),"")</f>
        <v>6.178020750635798E-2</v>
      </c>
      <c r="P8" s="197">
        <f>IFERROR(IF(INDEX(Metrics!$G$6:$G$22,MATCH(CY_Actual_Cumulative!$D8,Metrics!$D$6:$D$22,0))=Calc!$K$8,SUM(CY_Actual!$F8:P8),AVERAGE(CY_Actual!$F8:P8)),"")</f>
        <v>6.178020750635798E-2</v>
      </c>
      <c r="Q8" s="200">
        <f>IFERROR(IF(INDEX(Metrics!$G$6:$G$22,MATCH(CY_Actual_Cumulative!$D8,Metrics!$D$6:$D$22,0))=Calc!$K$8,SUM(CY_Actual!$F8:Q8),AVERAGE(CY_Actual!$F8:Q8)),"")</f>
        <v>6.178020750635798E-2</v>
      </c>
    </row>
    <row r="9" spans="1:17" x14ac:dyDescent="0.25">
      <c r="A9" s="3"/>
      <c r="B9" s="62">
        <f>IFERROR(IF(LEN(INDEX(Metrics!$B$6:$E$22,ROW($A9)-ROW($A$5),MATCH(B$5,Metrics!$B$5:$E$5,0)))=0,"",INDEX(Metrics!$B$6:$E$22,ROW($A9)-ROW($A$5),MATCH(B$5,Metrics!$B$5:$E$5,0))),"")</f>
        <v>104</v>
      </c>
      <c r="C9" s="160" t="str">
        <f>IFERROR(IF(LEN(INDEX(Metrics!$B$6:$E$22,ROW($A9)-ROW($A$5),MATCH(C$5,Metrics!$B$5:$E$5,0)))=0,"",INDEX(Metrics!$B$6:$E$22,ROW($A9)-ROW($A$5),MATCH(C$5,Metrics!$B$5:$E$5,0))),"")</f>
        <v>Customer Satisfaction</v>
      </c>
      <c r="D9" s="160" t="str">
        <f>IFERROR(IF(LEN(INDEX(Metrics!$B$6:$E$22,ROW($A9)-ROW($A$5),MATCH(D$5,Metrics!$B$5:$E$5,0)))=0,"",INDEX(Metrics!$B$6:$E$22,ROW($A9)-ROW($A$5),MATCH(D$5,Metrics!$B$5:$E$5,0))),"")</f>
        <v>SLA Adherence: Speed of Answer (&lt; 10 sec)</v>
      </c>
      <c r="E9" s="42" t="str">
        <f>IFERROR(IF(LEN(INDEX(Metrics!$B$6:$E$22,ROW($A9)-ROW($A$5),MATCH(E$5,Metrics!$B$5:$E$5,0)))=0,"",INDEX(Metrics!$B$6:$E$22,ROW($A9)-ROW($A$5),MATCH(E$5,Metrics!$B$5:$E$5,0))),"")</f>
        <v>%</v>
      </c>
      <c r="F9" s="198">
        <f>IFERROR(IF(INDEX(Metrics!$G$6:$G$22,MATCH(CY_Actual_Cumulative!$D9,Metrics!$D$6:$D$22,0))=Calc!$K$8,SUM(CY_Actual!$F9:F9),AVERAGE(CY_Actual!$F9:F9)),"")</f>
        <v>0.8345432899812959</v>
      </c>
      <c r="G9" s="198">
        <f>IFERROR(IF(INDEX(Metrics!$G$6:$G$22,MATCH(CY_Actual_Cumulative!$D9,Metrics!$D$6:$D$22,0))=Calc!$K$8,SUM(CY_Actual!$F9:G9),AVERAGE(CY_Actual!$F9:G9)),"")</f>
        <v>0.89831839582461592</v>
      </c>
      <c r="H9" s="198">
        <f>IFERROR(IF(INDEX(Metrics!$G$6:$G$22,MATCH(CY_Actual_Cumulative!$D9,Metrics!$D$6:$D$22,0))=Calc!$K$8,SUM(CY_Actual!$F9:H9),AVERAGE(CY_Actual!$F9:H9)),"")</f>
        <v>0.83788700524286386</v>
      </c>
      <c r="I9" s="198">
        <f>IFERROR(IF(INDEX(Metrics!$G$6:$G$22,MATCH(CY_Actual_Cumulative!$D9,Metrics!$D$6:$D$22,0))=Calc!$K$8,SUM(CY_Actual!$F9:I9),AVERAGE(CY_Actual!$F9:I9)),"")</f>
        <v>0.80787864789941777</v>
      </c>
      <c r="J9" s="198">
        <f>IFERROR(IF(INDEX(Metrics!$G$6:$G$22,MATCH(CY_Actual_Cumulative!$D9,Metrics!$D$6:$D$22,0))=Calc!$K$8,SUM(CY_Actual!$F9:J9),AVERAGE(CY_Actual!$F9:J9)),"")</f>
        <v>0.80813840574972529</v>
      </c>
      <c r="K9" s="198">
        <f>IFERROR(IF(INDEX(Metrics!$G$6:$G$22,MATCH(CY_Actual_Cumulative!$D9,Metrics!$D$6:$D$22,0))=Calc!$K$8,SUM(CY_Actual!$F9:K9),AVERAGE(CY_Actual!$F9:K9)),"")</f>
        <v>0.80077609784799897</v>
      </c>
      <c r="L9" s="198">
        <f>IFERROR(IF(INDEX(Metrics!$G$6:$G$22,MATCH(CY_Actual_Cumulative!$D9,Metrics!$D$6:$D$22,0))=Calc!$K$8,SUM(CY_Actual!$F9:L9),AVERAGE(CY_Actual!$F9:L9)),"")</f>
        <v>0.80077609784799897</v>
      </c>
      <c r="M9" s="198">
        <f>IFERROR(IF(INDEX(Metrics!$G$6:$G$22,MATCH(CY_Actual_Cumulative!$D9,Metrics!$D$6:$D$22,0))=Calc!$K$8,SUM(CY_Actual!$F9:M9),AVERAGE(CY_Actual!$F9:M9)),"")</f>
        <v>0.80077609784799897</v>
      </c>
      <c r="N9" s="198">
        <f>IFERROR(IF(INDEX(Metrics!$G$6:$G$22,MATCH(CY_Actual_Cumulative!$D9,Metrics!$D$6:$D$22,0))=Calc!$K$8,SUM(CY_Actual!$F9:N9),AVERAGE(CY_Actual!$F9:N9)),"")</f>
        <v>0.80077609784799897</v>
      </c>
      <c r="O9" s="198">
        <f>IFERROR(IF(INDEX(Metrics!$G$6:$G$22,MATCH(CY_Actual_Cumulative!$D9,Metrics!$D$6:$D$22,0))=Calc!$K$8,SUM(CY_Actual!$F9:O9),AVERAGE(CY_Actual!$F9:O9)),"")</f>
        <v>0.80077609784799897</v>
      </c>
      <c r="P9" s="198">
        <f>IFERROR(IF(INDEX(Metrics!$G$6:$G$22,MATCH(CY_Actual_Cumulative!$D9,Metrics!$D$6:$D$22,0))=Calc!$K$8,SUM(CY_Actual!$F9:P9),AVERAGE(CY_Actual!$F9:P9)),"")</f>
        <v>0.80077609784799897</v>
      </c>
      <c r="Q9" s="199">
        <f>IFERROR(IF(INDEX(Metrics!$G$6:$G$22,MATCH(CY_Actual_Cumulative!$D9,Metrics!$D$6:$D$22,0))=Calc!$K$8,SUM(CY_Actual!$F9:Q9),AVERAGE(CY_Actual!$F9:Q9)),"")</f>
        <v>0.80077609784799897</v>
      </c>
    </row>
    <row r="10" spans="1:17" x14ac:dyDescent="0.25">
      <c r="A10" s="3"/>
      <c r="B10" s="62">
        <f>IFERROR(IF(LEN(INDEX(Metrics!$B$6:$E$22,ROW($A10)-ROW($A$5),MATCH(B$5,Metrics!$B$5:$E$5,0)))=0,"",INDEX(Metrics!$B$6:$E$22,ROW($A10)-ROW($A$5),MATCH(B$5,Metrics!$B$5:$E$5,0))),"")</f>
        <v>105</v>
      </c>
      <c r="C10" s="160" t="str">
        <f>IFERROR(IF(LEN(INDEX(Metrics!$B$6:$E$22,ROW($A10)-ROW($A$5),MATCH(C$5,Metrics!$B$5:$E$5,0)))=0,"",INDEX(Metrics!$B$6:$E$22,ROW($A10)-ROW($A$5),MATCH(C$5,Metrics!$B$5:$E$5,0))),"")</f>
        <v>Customer Satisfaction</v>
      </c>
      <c r="D10" s="160" t="str">
        <f>IFERROR(IF(LEN(INDEX(Metrics!$B$6:$E$22,ROW($A10)-ROW($A$5),MATCH(D$5,Metrics!$B$5:$E$5,0)))=0,"",INDEX(Metrics!$B$6:$E$22,ROW($A10)-ROW($A$5),MATCH(D$5,Metrics!$B$5:$E$5,0))),"")</f>
        <v>First Contact Resolution Rate</v>
      </c>
      <c r="E10" s="42" t="str">
        <f>IFERROR(IF(LEN(INDEX(Metrics!$B$6:$E$22,ROW($A10)-ROW($A$5),MATCH(E$5,Metrics!$B$5:$E$5,0)))=0,"",INDEX(Metrics!$B$6:$E$22,ROW($A10)-ROW($A$5),MATCH(E$5,Metrics!$B$5:$E$5,0))),"")</f>
        <v>%</v>
      </c>
      <c r="F10" s="198">
        <f>IFERROR(IF(INDEX(Metrics!$G$6:$G$22,MATCH(CY_Actual_Cumulative!$D10,Metrics!$D$6:$D$22,0))=Calc!$K$8,SUM(CY_Actual!$F10:F10),AVERAGE(CY_Actual!$F10:F10)),"")</f>
        <v>0.98053626070400002</v>
      </c>
      <c r="G10" s="198">
        <f>IFERROR(IF(INDEX(Metrics!$G$6:$G$22,MATCH(CY_Actual_Cumulative!$D10,Metrics!$D$6:$D$22,0))=Calc!$K$8,SUM(CY_Actual!$F10:G10),AVERAGE(CY_Actual!$F10:G10)),"")</f>
        <v>1.027861743697835</v>
      </c>
      <c r="H10" s="198">
        <f>IFERROR(IF(INDEX(Metrics!$G$6:$G$22,MATCH(CY_Actual_Cumulative!$D10,Metrics!$D$6:$D$22,0))=Calc!$K$8,SUM(CY_Actual!$F10:H10),AVERAGE(CY_Actual!$F10:H10)),"")</f>
        <v>1.013887073955668</v>
      </c>
      <c r="I10" s="198">
        <f>IFERROR(IF(INDEX(Metrics!$G$6:$G$22,MATCH(CY_Actual_Cumulative!$D10,Metrics!$D$6:$D$22,0))=Calc!$K$8,SUM(CY_Actual!$F10:I10),AVERAGE(CY_Actual!$F10:I10)),"")</f>
        <v>1.0001538947230701</v>
      </c>
      <c r="J10" s="198">
        <f>IFERROR(IF(INDEX(Metrics!$G$6:$G$22,MATCH(CY_Actual_Cumulative!$D10,Metrics!$D$6:$D$22,0))=Calc!$K$8,SUM(CY_Actual!$F10:J10),AVERAGE(CY_Actual!$F10:J10)),"")</f>
        <v>0.98069503109817346</v>
      </c>
      <c r="K10" s="198">
        <f>IFERROR(IF(INDEX(Metrics!$G$6:$G$22,MATCH(CY_Actual_Cumulative!$D10,Metrics!$D$6:$D$22,0))=Calc!$K$8,SUM(CY_Actual!$F10:K10),AVERAGE(CY_Actual!$F10:K10)),"")</f>
        <v>0.97086848287110428</v>
      </c>
      <c r="L10" s="197">
        <f>IFERROR(IF(INDEX(Metrics!$G$6:$G$22,MATCH(CY_Actual_Cumulative!$D10,Metrics!$D$6:$D$22,0))=Calc!$K$8,SUM(CY_Actual!$F10:L10),AVERAGE(CY_Actual!$F10:L10)),"")</f>
        <v>0.97086848287110428</v>
      </c>
      <c r="M10" s="197">
        <f>IFERROR(IF(INDEX(Metrics!$G$6:$G$22,MATCH(CY_Actual_Cumulative!$D10,Metrics!$D$6:$D$22,0))=Calc!$K$8,SUM(CY_Actual!$F10:M10),AVERAGE(CY_Actual!$F10:M10)),"")</f>
        <v>0.97086848287110428</v>
      </c>
      <c r="N10" s="197">
        <f>IFERROR(IF(INDEX(Metrics!$G$6:$G$22,MATCH(CY_Actual_Cumulative!$D10,Metrics!$D$6:$D$22,0))=Calc!$K$8,SUM(CY_Actual!$F10:N10),AVERAGE(CY_Actual!$F10:N10)),"")</f>
        <v>0.97086848287110428</v>
      </c>
      <c r="O10" s="197">
        <f>IFERROR(IF(INDEX(Metrics!$G$6:$G$22,MATCH(CY_Actual_Cumulative!$D10,Metrics!$D$6:$D$22,0))=Calc!$K$8,SUM(CY_Actual!$F10:O10),AVERAGE(CY_Actual!$F10:O10)),"")</f>
        <v>0.97086848287110428</v>
      </c>
      <c r="P10" s="197">
        <f>IFERROR(IF(INDEX(Metrics!$G$6:$G$22,MATCH(CY_Actual_Cumulative!$D10,Metrics!$D$6:$D$22,0))=Calc!$K$8,SUM(CY_Actual!$F10:P10),AVERAGE(CY_Actual!$F10:P10)),"")</f>
        <v>0.97086848287110428</v>
      </c>
      <c r="Q10" s="200">
        <f>IFERROR(IF(INDEX(Metrics!$G$6:$G$22,MATCH(CY_Actual_Cumulative!$D10,Metrics!$D$6:$D$22,0))=Calc!$K$8,SUM(CY_Actual!$F10:Q10),AVERAGE(CY_Actual!$F10:Q10)),"")</f>
        <v>0.97086848287110428</v>
      </c>
    </row>
    <row r="11" spans="1:17" x14ac:dyDescent="0.25">
      <c r="A11" s="3"/>
      <c r="B11" s="62">
        <f>IFERROR(IF(LEN(INDEX(Metrics!$B$6:$E$22,ROW($A11)-ROW($A$5),MATCH(B$5,Metrics!$B$5:$E$5,0)))=0,"",INDEX(Metrics!$B$6:$E$22,ROW($A11)-ROW($A$5),MATCH(B$5,Metrics!$B$5:$E$5,0))),"")</f>
        <v>106</v>
      </c>
      <c r="C11" s="160" t="str">
        <f>IFERROR(IF(LEN(INDEX(Metrics!$B$6:$E$22,ROW($A11)-ROW($A$5),MATCH(C$5,Metrics!$B$5:$E$5,0)))=0,"",INDEX(Metrics!$B$6:$E$22,ROW($A11)-ROW($A$5),MATCH(C$5,Metrics!$B$5:$E$5,0))),"")</f>
        <v>Customer Satisfaction</v>
      </c>
      <c r="D11" s="160" t="str">
        <f>IFERROR(IF(LEN(INDEX(Metrics!$B$6:$E$22,ROW($A11)-ROW($A$5),MATCH(D$5,Metrics!$B$5:$E$5,0)))=0,"",INDEX(Metrics!$B$6:$E$22,ROW($A11)-ROW($A$5),MATCH(D$5,Metrics!$B$5:$E$5,0))),"")</f>
        <v>Number of Holds per Call</v>
      </c>
      <c r="E11" s="42" t="str">
        <f>IFERROR(IF(LEN(INDEX(Metrics!$B$6:$E$22,ROW($A11)-ROW($A$5),MATCH(E$5,Metrics!$B$5:$E$5,0)))=0,"",INDEX(Metrics!$B$6:$E$22,ROW($A11)-ROW($A$5),MATCH(E$5,Metrics!$B$5:$E$5,0))),"")</f>
        <v>#</v>
      </c>
      <c r="F11" s="187">
        <f>IFERROR(IF(INDEX(Metrics!$G$6:$G$22,MATCH(CY_Actual_Cumulative!$D11,Metrics!$D$6:$D$22,0))=Calc!$K$8,SUM(CY_Actual!$F11:F11),AVERAGE(CY_Actual!$F11:F11)),"")</f>
        <v>0.144528149376</v>
      </c>
      <c r="G11" s="187">
        <f>IFERROR(IF(INDEX(Metrics!$G$6:$G$22,MATCH(CY_Actual_Cumulative!$D11,Metrics!$D$6:$D$22,0))=Calc!$K$8,SUM(CY_Actual!$F11:G11),AVERAGE(CY_Actual!$F11:G11)),"")</f>
        <v>0.14958217171085764</v>
      </c>
      <c r="H11" s="187">
        <f>IFERROR(IF(INDEX(Metrics!$G$6:$G$22,MATCH(CY_Actual_Cumulative!$D11,Metrics!$D$6:$D$22,0))=Calc!$K$8,SUM(CY_Actual!$F11:H11),AVERAGE(CY_Actual!$F11:H11)),"")</f>
        <v>0.14435072285117442</v>
      </c>
      <c r="I11" s="187">
        <f>IFERROR(IF(INDEX(Metrics!$G$6:$G$22,MATCH(CY_Actual_Cumulative!$D11,Metrics!$D$6:$D$22,0))=Calc!$K$8,SUM(CY_Actual!$F11:I11),AVERAGE(CY_Actual!$F11:I11)),"")</f>
        <v>0.15032872340394937</v>
      </c>
      <c r="J11" s="187">
        <f>IFERROR(IF(INDEX(Metrics!$G$6:$G$22,MATCH(CY_Actual_Cumulative!$D11,Metrics!$D$6:$D$22,0))=Calc!$K$8,SUM(CY_Actual!$F11:J11),AVERAGE(CY_Actual!$F11:J11)),"")</f>
        <v>0.15300765900962679</v>
      </c>
      <c r="K11" s="187">
        <f>IFERROR(IF(INDEX(Metrics!$G$6:$G$22,MATCH(CY_Actual_Cumulative!$D11,Metrics!$D$6:$D$22,0))=Calc!$K$8,SUM(CY_Actual!$F11:K11),AVERAGE(CY_Actual!$F11:K11)),"")</f>
        <v>0.15199932433800681</v>
      </c>
      <c r="L11" s="188">
        <f>IFERROR(IF(INDEX(Metrics!$G$6:$G$22,MATCH(CY_Actual_Cumulative!$D11,Metrics!$D$6:$D$22,0))=Calc!$K$8,SUM(CY_Actual!$F11:L11),AVERAGE(CY_Actual!$F11:L11)),"")</f>
        <v>0.15199932433800681</v>
      </c>
      <c r="M11" s="188">
        <f>IFERROR(IF(INDEX(Metrics!$G$6:$G$22,MATCH(CY_Actual_Cumulative!$D11,Metrics!$D$6:$D$22,0))=Calc!$K$8,SUM(CY_Actual!$F11:M11),AVERAGE(CY_Actual!$F11:M11)),"")</f>
        <v>0.15199932433800681</v>
      </c>
      <c r="N11" s="188">
        <f>IFERROR(IF(INDEX(Metrics!$G$6:$G$22,MATCH(CY_Actual_Cumulative!$D11,Metrics!$D$6:$D$22,0))=Calc!$K$8,SUM(CY_Actual!$F11:N11),AVERAGE(CY_Actual!$F11:N11)),"")</f>
        <v>0.15199932433800681</v>
      </c>
      <c r="O11" s="188">
        <f>IFERROR(IF(INDEX(Metrics!$G$6:$G$22,MATCH(CY_Actual_Cumulative!$D11,Metrics!$D$6:$D$22,0))=Calc!$K$8,SUM(CY_Actual!$F11:O11),AVERAGE(CY_Actual!$F11:O11)),"")</f>
        <v>0.15199932433800681</v>
      </c>
      <c r="P11" s="188">
        <f>IFERROR(IF(INDEX(Metrics!$G$6:$G$22,MATCH(CY_Actual_Cumulative!$D11,Metrics!$D$6:$D$22,0))=Calc!$K$8,SUM(CY_Actual!$F11:P11),AVERAGE(CY_Actual!$F11:P11)),"")</f>
        <v>0.15199932433800681</v>
      </c>
      <c r="Q11" s="189">
        <f>IFERROR(IF(INDEX(Metrics!$G$6:$G$22,MATCH(CY_Actual_Cumulative!$D11,Metrics!$D$6:$D$22,0))=Calc!$K$8,SUM(CY_Actual!$F11:Q11),AVERAGE(CY_Actual!$F11:Q11)),"")</f>
        <v>0.15199932433800681</v>
      </c>
    </row>
    <row r="12" spans="1:17" x14ac:dyDescent="0.25">
      <c r="A12" s="3"/>
      <c r="B12" s="62">
        <f>IFERROR(IF(LEN(INDEX(Metrics!$B$6:$E$22,ROW($A12)-ROW($A$5),MATCH(B$5,Metrics!$B$5:$E$5,0)))=0,"",INDEX(Metrics!$B$6:$E$22,ROW($A12)-ROW($A$5),MATCH(B$5,Metrics!$B$5:$E$5,0))),"")</f>
        <v>107</v>
      </c>
      <c r="C12" s="160" t="str">
        <f>IFERROR(IF(LEN(INDEX(Metrics!$B$6:$E$22,ROW($A12)-ROW($A$5),MATCH(C$5,Metrics!$B$5:$E$5,0)))=0,"",INDEX(Metrics!$B$6:$E$22,ROW($A12)-ROW($A$5),MATCH(C$5,Metrics!$B$5:$E$5,0))),"")</f>
        <v>Customer Satisfaction</v>
      </c>
      <c r="D12" s="160" t="str">
        <f>IFERROR(IF(LEN(INDEX(Metrics!$B$6:$E$22,ROW($A12)-ROW($A$5),MATCH(D$5,Metrics!$B$5:$E$5,0)))=0,"",INDEX(Metrics!$B$6:$E$22,ROW($A12)-ROW($A$5),MATCH(D$5,Metrics!$B$5:$E$5,0))),"")</f>
        <v>Total Number of Holds</v>
      </c>
      <c r="E12" s="42" t="str">
        <f>IFERROR(IF(LEN(INDEX(Metrics!$B$6:$E$22,ROW($A12)-ROW($A$5),MATCH(E$5,Metrics!$B$5:$E$5,0)))=0,"",INDEX(Metrics!$B$6:$E$22,ROW($A12)-ROW($A$5),MATCH(E$5,Metrics!$B$5:$E$5,0))),"")</f>
        <v>#</v>
      </c>
      <c r="F12" s="193">
        <f>IFERROR(IF(INDEX(Metrics!$G$6:$G$22,MATCH(CY_Actual_Cumulative!$D12,Metrics!$D$6:$D$22,0))=Calc!$K$8,SUM(CY_Actual!$F12:F12),AVERAGE(CY_Actual!$F12:F12)),"")</f>
        <v>35.566589026987202</v>
      </c>
      <c r="G12" s="193">
        <f>IFERROR(IF(INDEX(Metrics!$G$6:$G$22,MATCH(CY_Actual_Cumulative!$D12,Metrics!$D$6:$D$22,0))=Calc!$K$8,SUM(CY_Actual!$F12:G12),AVERAGE(CY_Actual!$F12:G12)),"")</f>
        <v>72.527732586533972</v>
      </c>
      <c r="H12" s="193">
        <f>IFERROR(IF(INDEX(Metrics!$G$6:$G$22,MATCH(CY_Actual_Cumulative!$D12,Metrics!$D$6:$D$22,0))=Calc!$K$8,SUM(CY_Actual!$F12:H12),AVERAGE(CY_Actual!$F12:H12)),"")</f>
        <v>128.74866317572898</v>
      </c>
      <c r="I12" s="193">
        <f>IFERROR(IF(INDEX(Metrics!$G$6:$G$22,MATCH(CY_Actual_Cumulative!$D12,Metrics!$D$6:$D$22,0))=Calc!$K$8,SUM(CY_Actual!$F12:I12),AVERAGE(CY_Actual!$F12:I12)),"")</f>
        <v>180.60569820917604</v>
      </c>
      <c r="J12" s="193">
        <f>IFERROR(IF(INDEX(Metrics!$G$6:$G$22,MATCH(CY_Actual_Cumulative!$D12,Metrics!$D$6:$D$22,0))=Calc!$K$8,SUM(CY_Actual!$F12:J12),AVERAGE(CY_Actual!$F12:J12)),"")</f>
        <v>223.84021813416282</v>
      </c>
      <c r="K12" s="193">
        <f>IFERROR(IF(INDEX(Metrics!$G$6:$G$22,MATCH(CY_Actual_Cumulative!$D12,Metrics!$D$6:$D$22,0))=Calc!$K$8,SUM(CY_Actual!$F12:K12),AVERAGE(CY_Actual!$F12:K12)),"")</f>
        <v>277.50993406229679</v>
      </c>
      <c r="L12" s="193">
        <f>IFERROR(IF(INDEX(Metrics!$G$6:$G$22,MATCH(CY_Actual_Cumulative!$D12,Metrics!$D$6:$D$22,0))=Calc!$K$8,SUM(CY_Actual!$F12:L12),AVERAGE(CY_Actual!$F12:L12)),"")</f>
        <v>277.50993406229679</v>
      </c>
      <c r="M12" s="193">
        <f>IFERROR(IF(INDEX(Metrics!$G$6:$G$22,MATCH(CY_Actual_Cumulative!$D12,Metrics!$D$6:$D$22,0))=Calc!$K$8,SUM(CY_Actual!$F12:M12),AVERAGE(CY_Actual!$F12:M12)),"")</f>
        <v>277.50993406229679</v>
      </c>
      <c r="N12" s="193">
        <f>IFERROR(IF(INDEX(Metrics!$G$6:$G$22,MATCH(CY_Actual_Cumulative!$D12,Metrics!$D$6:$D$22,0))=Calc!$K$8,SUM(CY_Actual!$F12:N12),AVERAGE(CY_Actual!$F12:N12)),"")</f>
        <v>277.50993406229679</v>
      </c>
      <c r="O12" s="193">
        <f>IFERROR(IF(INDEX(Metrics!$G$6:$G$22,MATCH(CY_Actual_Cumulative!$D12,Metrics!$D$6:$D$22,0))=Calc!$K$8,SUM(CY_Actual!$F12:O12),AVERAGE(CY_Actual!$F12:O12)),"")</f>
        <v>277.50993406229679</v>
      </c>
      <c r="P12" s="193">
        <f>IFERROR(IF(INDEX(Metrics!$G$6:$G$22,MATCH(CY_Actual_Cumulative!$D12,Metrics!$D$6:$D$22,0))=Calc!$K$8,SUM(CY_Actual!$F12:P12),AVERAGE(CY_Actual!$F12:P12)),"")</f>
        <v>277.50993406229679</v>
      </c>
      <c r="Q12" s="196">
        <f>IFERROR(IF(INDEX(Metrics!$G$6:$G$22,MATCH(CY_Actual_Cumulative!$D12,Metrics!$D$6:$D$22,0))=Calc!$K$8,SUM(CY_Actual!$F12:Q12),AVERAGE(CY_Actual!$F12:Q12)),"")</f>
        <v>277.50993406229679</v>
      </c>
    </row>
    <row r="13" spans="1:17" x14ac:dyDescent="0.25">
      <c r="A13" s="3"/>
      <c r="B13" s="62">
        <f>IFERROR(IF(LEN(INDEX(Metrics!$B$6:$E$22,ROW($A13)-ROW($A$5),MATCH(B$5,Metrics!$B$5:$E$5,0)))=0,"",INDEX(Metrics!$B$6:$E$22,ROW($A13)-ROW($A$5),MATCH(B$5,Metrics!$B$5:$E$5,0))),"")</f>
        <v>108</v>
      </c>
      <c r="C13" s="160" t="str">
        <f>IFERROR(IF(LEN(INDEX(Metrics!$B$6:$E$22,ROW($A13)-ROW($A$5),MATCH(C$5,Metrics!$B$5:$E$5,0)))=0,"",INDEX(Metrics!$B$6:$E$22,ROW($A13)-ROW($A$5),MATCH(C$5,Metrics!$B$5:$E$5,0))),"")</f>
        <v>Customer Satisfaction</v>
      </c>
      <c r="D13" s="160" t="str">
        <f>IFERROR(IF(LEN(INDEX(Metrics!$B$6:$E$22,ROW($A13)-ROW($A$5),MATCH(D$5,Metrics!$B$5:$E$5,0)))=0,"",INDEX(Metrics!$B$6:$E$22,ROW($A13)-ROW($A$5),MATCH(D$5,Metrics!$B$5:$E$5,0))),"")</f>
        <v/>
      </c>
      <c r="E13" s="42" t="str">
        <f>IFERROR(IF(LEN(INDEX(Metrics!$B$6:$E$22,ROW($A13)-ROW($A$5),MATCH(E$5,Metrics!$B$5:$E$5,0)))=0,"",INDEX(Metrics!$B$6:$E$22,ROW($A13)-ROW($A$5),MATCH(E$5,Metrics!$B$5:$E$5,0))),"")</f>
        <v/>
      </c>
      <c r="F13" s="45" t="str">
        <f>IFERROR(IF(INDEX(Metrics!$G$6:$G$22,MATCH(CY_Actual_Cumulative!$D13,Metrics!$D$6:$D$22,0))=Calc!$K$8,SUM(CY_Actual!$F13:F13),AVERAGE(CY_Actual!$F13:F13)),"")</f>
        <v/>
      </c>
      <c r="G13" s="45" t="str">
        <f>IFERROR(IF(INDEX(Metrics!$G$6:$G$22,MATCH(CY_Actual_Cumulative!$D13,Metrics!$D$6:$D$22,0))=Calc!$K$8,SUM(CY_Actual!$F13:G13),AVERAGE(CY_Actual!$F13:G13)),"")</f>
        <v/>
      </c>
      <c r="H13" s="45" t="str">
        <f>IFERROR(IF(INDEX(Metrics!$G$6:$G$22,MATCH(CY_Actual_Cumulative!$D13,Metrics!$D$6:$D$22,0))=Calc!$K$8,SUM(CY_Actual!$F13:H13),AVERAGE(CY_Actual!$F13:H13)),"")</f>
        <v/>
      </c>
      <c r="I13" s="45" t="str">
        <f>IFERROR(IF(INDEX(Metrics!$G$6:$G$22,MATCH(CY_Actual_Cumulative!$D13,Metrics!$D$6:$D$22,0))=Calc!$K$8,SUM(CY_Actual!$F13:I13),AVERAGE(CY_Actual!$F13:I13)),"")</f>
        <v/>
      </c>
      <c r="J13" s="45" t="str">
        <f>IFERROR(IF(INDEX(Metrics!$G$6:$G$22,MATCH(CY_Actual_Cumulative!$D13,Metrics!$D$6:$D$22,0))=Calc!$K$8,SUM(CY_Actual!$F13:J13),AVERAGE(CY_Actual!$F13:J13)),"")</f>
        <v/>
      </c>
      <c r="K13" s="45" t="str">
        <f>IFERROR(IF(INDEX(Metrics!$G$6:$G$22,MATCH(CY_Actual_Cumulative!$D13,Metrics!$D$6:$D$22,0))=Calc!$K$8,SUM(CY_Actual!$F13:K13),AVERAGE(CY_Actual!$F13:K13)),"")</f>
        <v/>
      </c>
      <c r="L13" s="45" t="str">
        <f>IFERROR(IF(INDEX(Metrics!$G$6:$G$22,MATCH(CY_Actual_Cumulative!$D13,Metrics!$D$6:$D$22,0))=Calc!$K$8,SUM(CY_Actual!$F13:L13),AVERAGE(CY_Actual!$F13:L13)),"")</f>
        <v/>
      </c>
      <c r="M13" s="45" t="str">
        <f>IFERROR(IF(INDEX(Metrics!$G$6:$G$22,MATCH(CY_Actual_Cumulative!$D13,Metrics!$D$6:$D$22,0))=Calc!$K$8,SUM(CY_Actual!$F13:M13),AVERAGE(CY_Actual!$F13:M13)),"")</f>
        <v/>
      </c>
      <c r="N13" s="45" t="str">
        <f>IFERROR(IF(INDEX(Metrics!$G$6:$G$22,MATCH(CY_Actual_Cumulative!$D13,Metrics!$D$6:$D$22,0))=Calc!$K$8,SUM(CY_Actual!$F13:N13),AVERAGE(CY_Actual!$F13:N13)),"")</f>
        <v/>
      </c>
      <c r="O13" s="45" t="str">
        <f>IFERROR(IF(INDEX(Metrics!$G$6:$G$22,MATCH(CY_Actual_Cumulative!$D13,Metrics!$D$6:$D$22,0))=Calc!$K$8,SUM(CY_Actual!$F13:O13),AVERAGE(CY_Actual!$F13:O13)),"")</f>
        <v/>
      </c>
      <c r="P13" s="45" t="str">
        <f>IFERROR(IF(INDEX(Metrics!$G$6:$G$22,MATCH(CY_Actual_Cumulative!$D13,Metrics!$D$6:$D$22,0))=Calc!$K$8,SUM(CY_Actual!$F13:P13),AVERAGE(CY_Actual!$F13:P13)),"")</f>
        <v/>
      </c>
      <c r="Q13" s="69" t="str">
        <f>IFERROR(IF(INDEX(Metrics!$G$6:$G$22,MATCH(CY_Actual_Cumulative!$D13,Metrics!$D$6:$D$22,0))=Calc!$K$8,SUM(CY_Actual!$F13:Q13),AVERAGE(CY_Actual!$F13:Q13)),"")</f>
        <v/>
      </c>
    </row>
    <row r="14" spans="1:17" x14ac:dyDescent="0.25">
      <c r="A14" s="3"/>
      <c r="B14" s="62">
        <f>IFERROR(IF(LEN(INDEX(Metrics!$B$6:$E$22,ROW($A14)-ROW($A$5),MATCH(B$5,Metrics!$B$5:$E$5,0)))=0,"",INDEX(Metrics!$B$6:$E$22,ROW($A14)-ROW($A$5),MATCH(B$5,Metrics!$B$5:$E$5,0))),"")</f>
        <v>109</v>
      </c>
      <c r="C14" s="160" t="str">
        <f>IFERROR(IF(LEN(INDEX(Metrics!$B$6:$E$22,ROW($A14)-ROW($A$5),MATCH(C$5,Metrics!$B$5:$E$5,0)))=0,"",INDEX(Metrics!$B$6:$E$22,ROW($A14)-ROW($A$5),MATCH(C$5,Metrics!$B$5:$E$5,0))),"")</f>
        <v>Customer Satisfaction</v>
      </c>
      <c r="D14" s="160" t="str">
        <f>IFERROR(IF(LEN(INDEX(Metrics!$B$6:$E$22,ROW($A14)-ROW($A$5),MATCH(D$5,Metrics!$B$5:$E$5,0)))=0,"",INDEX(Metrics!$B$6:$E$22,ROW($A14)-ROW($A$5),MATCH(D$5,Metrics!$B$5:$E$5,0))),"")</f>
        <v/>
      </c>
      <c r="E14" s="42" t="str">
        <f>IFERROR(IF(LEN(INDEX(Metrics!$B$6:$E$22,ROW($A14)-ROW($A$5),MATCH(E$5,Metrics!$B$5:$E$5,0)))=0,"",INDEX(Metrics!$B$6:$E$22,ROW($A14)-ROW($A$5),MATCH(E$5,Metrics!$B$5:$E$5,0))),"")</f>
        <v/>
      </c>
      <c r="F14" s="45" t="str">
        <f>IFERROR(IF(INDEX(Metrics!$G$6:$G$22,MATCH(CY_Actual_Cumulative!$D14,Metrics!$D$6:$D$22,0))=Calc!$K$8,SUM(CY_Actual!$F14:F14),AVERAGE(CY_Actual!$F14:F14)),"")</f>
        <v/>
      </c>
      <c r="G14" s="45" t="str">
        <f>IFERROR(IF(INDEX(Metrics!$G$6:$G$22,MATCH(CY_Actual_Cumulative!$D14,Metrics!$D$6:$D$22,0))=Calc!$K$8,SUM(CY_Actual!$F14:G14),AVERAGE(CY_Actual!$F14:G14)),"")</f>
        <v/>
      </c>
      <c r="H14" s="45" t="str">
        <f>IFERROR(IF(INDEX(Metrics!$G$6:$G$22,MATCH(CY_Actual_Cumulative!$D14,Metrics!$D$6:$D$22,0))=Calc!$K$8,SUM(CY_Actual!$F14:H14),AVERAGE(CY_Actual!$F14:H14)),"")</f>
        <v/>
      </c>
      <c r="I14" s="45" t="str">
        <f>IFERROR(IF(INDEX(Metrics!$G$6:$G$22,MATCH(CY_Actual_Cumulative!$D14,Metrics!$D$6:$D$22,0))=Calc!$K$8,SUM(CY_Actual!$F14:I14),AVERAGE(CY_Actual!$F14:I14)),"")</f>
        <v/>
      </c>
      <c r="J14" s="45" t="str">
        <f>IFERROR(IF(INDEX(Metrics!$G$6:$G$22,MATCH(CY_Actual_Cumulative!$D14,Metrics!$D$6:$D$22,0))=Calc!$K$8,SUM(CY_Actual!$F14:J14),AVERAGE(CY_Actual!$F14:J14)),"")</f>
        <v/>
      </c>
      <c r="K14" s="45" t="str">
        <f>IFERROR(IF(INDEX(Metrics!$G$6:$G$22,MATCH(CY_Actual_Cumulative!$D14,Metrics!$D$6:$D$22,0))=Calc!$K$8,SUM(CY_Actual!$F14:K14),AVERAGE(CY_Actual!$F14:K14)),"")</f>
        <v/>
      </c>
      <c r="L14" s="45" t="str">
        <f>IFERROR(IF(INDEX(Metrics!$G$6:$G$22,MATCH(CY_Actual_Cumulative!$D14,Metrics!$D$6:$D$22,0))=Calc!$K$8,SUM(CY_Actual!$F14:L14),AVERAGE(CY_Actual!$F14:L14)),"")</f>
        <v/>
      </c>
      <c r="M14" s="45" t="str">
        <f>IFERROR(IF(INDEX(Metrics!$G$6:$G$22,MATCH(CY_Actual_Cumulative!$D14,Metrics!$D$6:$D$22,0))=Calc!$K$8,SUM(CY_Actual!$F14:M14),AVERAGE(CY_Actual!$F14:M14)),"")</f>
        <v/>
      </c>
      <c r="N14" s="45" t="str">
        <f>IFERROR(IF(INDEX(Metrics!$G$6:$G$22,MATCH(CY_Actual_Cumulative!$D14,Metrics!$D$6:$D$22,0))=Calc!$K$8,SUM(CY_Actual!$F14:N14),AVERAGE(CY_Actual!$F14:N14)),"")</f>
        <v/>
      </c>
      <c r="O14" s="45" t="str">
        <f>IFERROR(IF(INDEX(Metrics!$G$6:$G$22,MATCH(CY_Actual_Cumulative!$D14,Metrics!$D$6:$D$22,0))=Calc!$K$8,SUM(CY_Actual!$F14:O14),AVERAGE(CY_Actual!$F14:O14)),"")</f>
        <v/>
      </c>
      <c r="P14" s="45" t="str">
        <f>IFERROR(IF(INDEX(Metrics!$G$6:$G$22,MATCH(CY_Actual_Cumulative!$D14,Metrics!$D$6:$D$22,0))=Calc!$K$8,SUM(CY_Actual!$F14:P14),AVERAGE(CY_Actual!$F14:P14)),"")</f>
        <v/>
      </c>
      <c r="Q14" s="69" t="str">
        <f>IFERROR(IF(INDEX(Metrics!$G$6:$G$22,MATCH(CY_Actual_Cumulative!$D14,Metrics!$D$6:$D$22,0))=Calc!$K$8,SUM(CY_Actual!$F14:Q14),AVERAGE(CY_Actual!$F14:Q14)),"")</f>
        <v/>
      </c>
    </row>
    <row r="15" spans="1:17" x14ac:dyDescent="0.25">
      <c r="A15" s="3"/>
      <c r="B15" s="62">
        <f>IFERROR(IF(LEN(INDEX(Metrics!$B$6:$E$22,ROW($A15)-ROW($A$5),MATCH(B$5,Metrics!$B$5:$E$5,0)))=0,"",INDEX(Metrics!$B$6:$E$22,ROW($A15)-ROW($A$5),MATCH(B$5,Metrics!$B$5:$E$5,0))),"")</f>
        <v>201</v>
      </c>
      <c r="C15" s="160" t="str">
        <f>IFERROR(IF(LEN(INDEX(Metrics!$B$6:$E$22,ROW($A15)-ROW($A$5),MATCH(C$5,Metrics!$B$5:$E$5,0)))=0,"",INDEX(Metrics!$B$6:$E$22,ROW($A15)-ROW($A$5),MATCH(C$5,Metrics!$B$5:$E$5,0))),"")</f>
        <v>Operational Efficiency</v>
      </c>
      <c r="D15" s="160" t="str">
        <f>IFERROR(IF(LEN(INDEX(Metrics!$B$6:$E$22,ROW($A15)-ROW($A$5),MATCH(D$5,Metrics!$B$5:$E$5,0)))=0,"",INDEX(Metrics!$B$6:$E$22,ROW($A15)-ROW($A$5),MATCH(D$5,Metrics!$B$5:$E$5,0))),"")</f>
        <v>Average Handle Time (AHT)</v>
      </c>
      <c r="E15" s="42" t="str">
        <f>IFERROR(IF(LEN(INDEX(Metrics!$B$6:$E$22,ROW($A15)-ROW($A$5),MATCH(E$5,Metrics!$B$5:$E$5,0)))=0,"",INDEX(Metrics!$B$6:$E$22,ROW($A15)-ROW($A$5),MATCH(E$5,Metrics!$B$5:$E$5,0))),"")</f>
        <v>Seconds</v>
      </c>
      <c r="F15" s="193">
        <f>IFERROR(IF(INDEX(Metrics!$G$6:$G$22,MATCH(CY_Actual_Cumulative!$D15,Metrics!$D$6:$D$22,0))=Calc!$K$8,SUM(CY_Actual!$F15:F15),AVERAGE(CY_Actual!$F15:F15)),"")</f>
        <v>81.975117136897609</v>
      </c>
      <c r="G15" s="193">
        <f>IFERROR(IF(INDEX(Metrics!$G$6:$G$22,MATCH(CY_Actual_Cumulative!$D15,Metrics!$D$6:$D$22,0))=Calc!$K$8,SUM(CY_Actual!$F15:G15),AVERAGE(CY_Actual!$F15:G15)),"")</f>
        <v>84.978610388177316</v>
      </c>
      <c r="H15" s="193">
        <f>IFERROR(IF(INDEX(Metrics!$G$6:$G$22,MATCH(CY_Actual_Cumulative!$D15,Metrics!$D$6:$D$22,0))=Calc!$K$8,SUM(CY_Actual!$F15:H15),AVERAGE(CY_Actual!$F15:H15)),"")</f>
        <v>83.089904551927475</v>
      </c>
      <c r="I15" s="193">
        <f>IFERROR(IF(INDEX(Metrics!$G$6:$G$22,MATCH(CY_Actual_Cumulative!$D15,Metrics!$D$6:$D$22,0))=Calc!$K$8,SUM(CY_Actual!$F15:I15),AVERAGE(CY_Actual!$F15:I15)),"")</f>
        <v>81.190615195278326</v>
      </c>
      <c r="J15" s="193">
        <f>IFERROR(IF(INDEX(Metrics!$G$6:$G$22,MATCH(CY_Actual_Cumulative!$D15,Metrics!$D$6:$D$22,0))=Calc!$K$8,SUM(CY_Actual!$F15:J15),AVERAGE(CY_Actual!$F15:J15)),"")</f>
        <v>80.543863165380372</v>
      </c>
      <c r="K15" s="193">
        <f>IFERROR(IF(INDEX(Metrics!$G$6:$G$22,MATCH(CY_Actual_Cumulative!$D15,Metrics!$D$6:$D$22,0))=Calc!$K$8,SUM(CY_Actual!$F15:K15),AVERAGE(CY_Actual!$F15:K15)),"")</f>
        <v>79.359500495387294</v>
      </c>
      <c r="L15" s="193">
        <f>IFERROR(IF(INDEX(Metrics!$G$6:$G$22,MATCH(CY_Actual_Cumulative!$D15,Metrics!$D$6:$D$22,0))=Calc!$K$8,SUM(CY_Actual!$F15:L15),AVERAGE(CY_Actual!$F15:L15)),"")</f>
        <v>79.359500495387294</v>
      </c>
      <c r="M15" s="193">
        <f>IFERROR(IF(INDEX(Metrics!$G$6:$G$22,MATCH(CY_Actual_Cumulative!$D15,Metrics!$D$6:$D$22,0))=Calc!$K$8,SUM(CY_Actual!$F15:M15),AVERAGE(CY_Actual!$F15:M15)),"")</f>
        <v>79.359500495387294</v>
      </c>
      <c r="N15" s="193">
        <f>IFERROR(IF(INDEX(Metrics!$G$6:$G$22,MATCH(CY_Actual_Cumulative!$D15,Metrics!$D$6:$D$22,0))=Calc!$K$8,SUM(CY_Actual!$F15:N15),AVERAGE(CY_Actual!$F15:N15)),"")</f>
        <v>79.359500495387294</v>
      </c>
      <c r="O15" s="193">
        <f>IFERROR(IF(INDEX(Metrics!$G$6:$G$22,MATCH(CY_Actual_Cumulative!$D15,Metrics!$D$6:$D$22,0))=Calc!$K$8,SUM(CY_Actual!$F15:O15),AVERAGE(CY_Actual!$F15:O15)),"")</f>
        <v>79.359500495387294</v>
      </c>
      <c r="P15" s="193">
        <f>IFERROR(IF(INDEX(Metrics!$G$6:$G$22,MATCH(CY_Actual_Cumulative!$D15,Metrics!$D$6:$D$22,0))=Calc!$K$8,SUM(CY_Actual!$F15:P15),AVERAGE(CY_Actual!$F15:P15)),"")</f>
        <v>79.359500495387294</v>
      </c>
      <c r="Q15" s="196">
        <f>IFERROR(IF(INDEX(Metrics!$G$6:$G$22,MATCH(CY_Actual_Cumulative!$D15,Metrics!$D$6:$D$22,0))=Calc!$K$8,SUM(CY_Actual!$F15:Q15),AVERAGE(CY_Actual!$F15:Q15)),"")</f>
        <v>79.359500495387294</v>
      </c>
    </row>
    <row r="16" spans="1:17" x14ac:dyDescent="0.25">
      <c r="A16" s="3"/>
      <c r="B16" s="62">
        <f>IFERROR(IF(LEN(INDEX(Metrics!$B$6:$E$22,ROW($A16)-ROW($A$5),MATCH(B$5,Metrics!$B$5:$E$5,0)))=0,"",INDEX(Metrics!$B$6:$E$22,ROW($A16)-ROW($A$5),MATCH(B$5,Metrics!$B$5:$E$5,0))),"")</f>
        <v>202</v>
      </c>
      <c r="C16" s="160" t="str">
        <f>IFERROR(IF(LEN(INDEX(Metrics!$B$6:$E$22,ROW($A16)-ROW($A$5),MATCH(C$5,Metrics!$B$5:$E$5,0)))=0,"",INDEX(Metrics!$B$6:$E$22,ROW($A16)-ROW($A$5),MATCH(C$5,Metrics!$B$5:$E$5,0))),"")</f>
        <v>Operational Efficiency</v>
      </c>
      <c r="D16" s="160" t="str">
        <f>IFERROR(IF(LEN(INDEX(Metrics!$B$6:$E$22,ROW($A16)-ROW($A$5),MATCH(D$5,Metrics!$B$5:$E$5,0)))=0,"",INDEX(Metrics!$B$6:$E$22,ROW($A16)-ROW($A$5),MATCH(D$5,Metrics!$B$5:$E$5,0))),"")</f>
        <v>Average Handle Time: After-Call Work</v>
      </c>
      <c r="E16" s="42" t="str">
        <f>IFERROR(IF(LEN(INDEX(Metrics!$B$6:$E$22,ROW($A16)-ROW($A$5),MATCH(E$5,Metrics!$B$5:$E$5,0)))=0,"",INDEX(Metrics!$B$6:$E$22,ROW($A16)-ROW($A$5),MATCH(E$5,Metrics!$B$5:$E$5,0))),"")</f>
        <v>Seconds</v>
      </c>
      <c r="F16" s="193">
        <f>IFERROR(IF(INDEX(Metrics!$G$6:$G$22,MATCH(CY_Actual_Cumulative!$D16,Metrics!$D$6:$D$22,0))=Calc!$K$8,SUM(CY_Actual!$F16:F16),AVERAGE(CY_Actual!$F16:F16)),"")</f>
        <v>18.134351750642402</v>
      </c>
      <c r="G16" s="193">
        <f>IFERROR(IF(INDEX(Metrics!$G$6:$G$22,MATCH(CY_Actual_Cumulative!$D16,Metrics!$D$6:$D$22,0))=Calc!$K$8,SUM(CY_Actual!$F16:G16),AVERAGE(CY_Actual!$F16:G16)),"")</f>
        <v>18.842549561362802</v>
      </c>
      <c r="H16" s="193">
        <f>IFERROR(IF(INDEX(Metrics!$G$6:$G$22,MATCH(CY_Actual_Cumulative!$D16,Metrics!$D$6:$D$22,0))=Calc!$K$8,SUM(CY_Actual!$F16:H16),AVERAGE(CY_Actual!$F16:H16)),"")</f>
        <v>19.50368513152349</v>
      </c>
      <c r="I16" s="193">
        <f>IFERROR(IF(INDEX(Metrics!$G$6:$G$22,MATCH(CY_Actual_Cumulative!$D16,Metrics!$D$6:$D$22,0))=Calc!$K$8,SUM(CY_Actual!$F16:I16),AVERAGE(CY_Actual!$F16:I16)),"")</f>
        <v>19.340124366162549</v>
      </c>
      <c r="J16" s="193">
        <f>IFERROR(IF(INDEX(Metrics!$G$6:$G$22,MATCH(CY_Actual_Cumulative!$D16,Metrics!$D$6:$D$22,0))=Calc!$K$8,SUM(CY_Actual!$F16:J16),AVERAGE(CY_Actual!$F16:J16)),"")</f>
        <v>19.787211944329862</v>
      </c>
      <c r="K16" s="193">
        <f>IFERROR(IF(INDEX(Metrics!$G$6:$G$22,MATCH(CY_Actual_Cumulative!$D16,Metrics!$D$6:$D$22,0))=Calc!$K$8,SUM(CY_Actual!$F16:K16),AVERAGE(CY_Actual!$F16:K16)),"")</f>
        <v>19.745605426307783</v>
      </c>
      <c r="L16" s="194">
        <f>IFERROR(IF(INDEX(Metrics!$G$6:$G$22,MATCH(CY_Actual_Cumulative!$D16,Metrics!$D$6:$D$22,0))=Calc!$K$8,SUM(CY_Actual!$F16:L16),AVERAGE(CY_Actual!$F16:L16)),"")</f>
        <v>19.745605426307783</v>
      </c>
      <c r="M16" s="194">
        <f>IFERROR(IF(INDEX(Metrics!$G$6:$G$22,MATCH(CY_Actual_Cumulative!$D16,Metrics!$D$6:$D$22,0))=Calc!$K$8,SUM(CY_Actual!$F16:M16),AVERAGE(CY_Actual!$F16:M16)),"")</f>
        <v>19.745605426307783</v>
      </c>
      <c r="N16" s="194">
        <f>IFERROR(IF(INDEX(Metrics!$G$6:$G$22,MATCH(CY_Actual_Cumulative!$D16,Metrics!$D$6:$D$22,0))=Calc!$K$8,SUM(CY_Actual!$F16:N16),AVERAGE(CY_Actual!$F16:N16)),"")</f>
        <v>19.745605426307783</v>
      </c>
      <c r="O16" s="194">
        <f>IFERROR(IF(INDEX(Metrics!$G$6:$G$22,MATCH(CY_Actual_Cumulative!$D16,Metrics!$D$6:$D$22,0))=Calc!$K$8,SUM(CY_Actual!$F16:O16),AVERAGE(CY_Actual!$F16:O16)),"")</f>
        <v>19.745605426307783</v>
      </c>
      <c r="P16" s="194">
        <f>IFERROR(IF(INDEX(Metrics!$G$6:$G$22,MATCH(CY_Actual_Cumulative!$D16,Metrics!$D$6:$D$22,0))=Calc!$K$8,SUM(CY_Actual!$F16:P16),AVERAGE(CY_Actual!$F16:P16)),"")</f>
        <v>19.745605426307783</v>
      </c>
      <c r="Q16" s="195">
        <f>IFERROR(IF(INDEX(Metrics!$G$6:$G$22,MATCH(CY_Actual_Cumulative!$D16,Metrics!$D$6:$D$22,0))=Calc!$K$8,SUM(CY_Actual!$F16:Q16),AVERAGE(CY_Actual!$F16:Q16)),"")</f>
        <v>19.745605426307783</v>
      </c>
    </row>
    <row r="17" spans="1:17" x14ac:dyDescent="0.25">
      <c r="A17" s="3"/>
      <c r="B17" s="62">
        <f>IFERROR(IF(LEN(INDEX(Metrics!$B$6:$E$22,ROW($A17)-ROW($A$5),MATCH(B$5,Metrics!$B$5:$E$5,0)))=0,"",INDEX(Metrics!$B$6:$E$22,ROW($A17)-ROW($A$5),MATCH(B$5,Metrics!$B$5:$E$5,0))),"")</f>
        <v>203</v>
      </c>
      <c r="C17" s="160" t="str">
        <f>IFERROR(IF(LEN(INDEX(Metrics!$B$6:$E$22,ROW($A17)-ROW($A$5),MATCH(C$5,Metrics!$B$5:$E$5,0)))=0,"",INDEX(Metrics!$B$6:$E$22,ROW($A17)-ROW($A$5),MATCH(C$5,Metrics!$B$5:$E$5,0))),"")</f>
        <v>Operational Efficiency</v>
      </c>
      <c r="D17" s="160" t="str">
        <f>IFERROR(IF(LEN(INDEX(Metrics!$B$6:$E$22,ROW($A17)-ROW($A$5),MATCH(D$5,Metrics!$B$5:$E$5,0)))=0,"",INDEX(Metrics!$B$6:$E$22,ROW($A17)-ROW($A$5),MATCH(D$5,Metrics!$B$5:$E$5,0))),"")</f>
        <v>Agent Occupancy</v>
      </c>
      <c r="E17" s="42" t="str">
        <f>IFERROR(IF(LEN(INDEX(Metrics!$B$6:$E$22,ROW($A17)-ROW($A$5),MATCH(E$5,Metrics!$B$5:$E$5,0)))=0,"",INDEX(Metrics!$B$6:$E$22,ROW($A17)-ROW($A$5),MATCH(E$5,Metrics!$B$5:$E$5,0))),"")</f>
        <v>%</v>
      </c>
      <c r="F17" s="198">
        <f>IFERROR(IF(INDEX(Metrics!$G$6:$G$22,MATCH(CY_Actual_Cumulative!$D17,Metrics!$D$6:$D$22,0))=Calc!$K$8,SUM(CY_Actual!$F17:F17),AVERAGE(CY_Actual!$F17:F17)),"")</f>
        <v>0.67612099955399985</v>
      </c>
      <c r="G17" s="198">
        <f>IFERROR(IF(INDEX(Metrics!$G$6:$G$22,MATCH(CY_Actual_Cumulative!$D17,Metrics!$D$6:$D$22,0))=Calc!$K$8,SUM(CY_Actual!$F17:G17),AVERAGE(CY_Actual!$F17:G17)),"")</f>
        <v>0.76160954121131874</v>
      </c>
      <c r="H17" s="198">
        <f>IFERROR(IF(INDEX(Metrics!$G$6:$G$22,MATCH(CY_Actual_Cumulative!$D17,Metrics!$D$6:$D$22,0))=Calc!$K$8,SUM(CY_Actual!$F17:H17),AVERAGE(CY_Actual!$F17:H17)),"")</f>
        <v>0.82585871429341118</v>
      </c>
      <c r="I17" s="198">
        <f>IFERROR(IF(INDEX(Metrics!$G$6:$G$22,MATCH(CY_Actual_Cumulative!$D17,Metrics!$D$6:$D$22,0))=Calc!$K$8,SUM(CY_Actual!$F17:I17),AVERAGE(CY_Actual!$F17:I17)),"")</f>
        <v>0.78527585606060024</v>
      </c>
      <c r="J17" s="198">
        <f>IFERROR(IF(INDEX(Metrics!$G$6:$G$22,MATCH(CY_Actual_Cumulative!$D17,Metrics!$D$6:$D$22,0))=Calc!$K$8,SUM(CY_Actual!$F17:J17),AVERAGE(CY_Actual!$F17:J17)),"")</f>
        <v>0.77527895189240958</v>
      </c>
      <c r="K17" s="198">
        <f>IFERROR(IF(INDEX(Metrics!$G$6:$G$22,MATCH(CY_Actual_Cumulative!$D17,Metrics!$D$6:$D$22,0))=Calc!$K$8,SUM(CY_Actual!$F17:K17),AVERAGE(CY_Actual!$F17:K17)),"")</f>
        <v>0.81308960182492707</v>
      </c>
      <c r="L17" s="197">
        <f>IFERROR(IF(INDEX(Metrics!$G$6:$G$22,MATCH(CY_Actual_Cumulative!$D17,Metrics!$D$6:$D$22,0))=Calc!$K$8,SUM(CY_Actual!$F17:L17),AVERAGE(CY_Actual!$F17:L17)),"")</f>
        <v>0.81308960182492707</v>
      </c>
      <c r="M17" s="197">
        <f>IFERROR(IF(INDEX(Metrics!$G$6:$G$22,MATCH(CY_Actual_Cumulative!$D17,Metrics!$D$6:$D$22,0))=Calc!$K$8,SUM(CY_Actual!$F17:M17),AVERAGE(CY_Actual!$F17:M17)),"")</f>
        <v>0.81308960182492707</v>
      </c>
      <c r="N17" s="197">
        <f>IFERROR(IF(INDEX(Metrics!$G$6:$G$22,MATCH(CY_Actual_Cumulative!$D17,Metrics!$D$6:$D$22,0))=Calc!$K$8,SUM(CY_Actual!$F17:N17),AVERAGE(CY_Actual!$F17:N17)),"")</f>
        <v>0.81308960182492707</v>
      </c>
      <c r="O17" s="197">
        <f>IFERROR(IF(INDEX(Metrics!$G$6:$G$22,MATCH(CY_Actual_Cumulative!$D17,Metrics!$D$6:$D$22,0))=Calc!$K$8,SUM(CY_Actual!$F17:O17),AVERAGE(CY_Actual!$F17:O17)),"")</f>
        <v>0.81308960182492707</v>
      </c>
      <c r="P17" s="197">
        <f>IFERROR(IF(INDEX(Metrics!$G$6:$G$22,MATCH(CY_Actual_Cumulative!$D17,Metrics!$D$6:$D$22,0))=Calc!$K$8,SUM(CY_Actual!$F17:P17),AVERAGE(CY_Actual!$F17:P17)),"")</f>
        <v>0.81308960182492707</v>
      </c>
      <c r="Q17" s="200">
        <f>IFERROR(IF(INDEX(Metrics!$G$6:$G$22,MATCH(CY_Actual_Cumulative!$D17,Metrics!$D$6:$D$22,0))=Calc!$K$8,SUM(CY_Actual!$F17:Q17),AVERAGE(CY_Actual!$F17:Q17)),"")</f>
        <v>0.81308960182492707</v>
      </c>
    </row>
    <row r="18" spans="1:17" x14ac:dyDescent="0.25">
      <c r="A18" s="3"/>
      <c r="B18" s="62">
        <f>IFERROR(IF(LEN(INDEX(Metrics!$B$6:$E$22,ROW($A18)-ROW($A$5),MATCH(B$5,Metrics!$B$5:$E$5,0)))=0,"",INDEX(Metrics!$B$6:$E$22,ROW($A18)-ROW($A$5),MATCH(B$5,Metrics!$B$5:$E$5,0))),"")</f>
        <v>204</v>
      </c>
      <c r="C18" s="160" t="str">
        <f>IFERROR(IF(LEN(INDEX(Metrics!$B$6:$E$22,ROW($A18)-ROW($A$5),MATCH(C$5,Metrics!$B$5:$E$5,0)))=0,"",INDEX(Metrics!$B$6:$E$22,ROW($A18)-ROW($A$5),MATCH(C$5,Metrics!$B$5:$E$5,0))),"")</f>
        <v>Operational Efficiency</v>
      </c>
      <c r="D18" s="160" t="str">
        <f>IFERROR(IF(LEN(INDEX(Metrics!$B$6:$E$22,ROW($A18)-ROW($A$5),MATCH(D$5,Metrics!$B$5:$E$5,0)))=0,"",INDEX(Metrics!$B$6:$E$22,ROW($A18)-ROW($A$5),MATCH(D$5,Metrics!$B$5:$E$5,0))),"")</f>
        <v>Transfer Rate</v>
      </c>
      <c r="E18" s="42" t="str">
        <f>IFERROR(IF(LEN(INDEX(Metrics!$B$6:$E$22,ROW($A18)-ROW($A$5),MATCH(E$5,Metrics!$B$5:$E$5,0)))=0,"",INDEX(Metrics!$B$6:$E$22,ROW($A18)-ROW($A$5),MATCH(E$5,Metrics!$B$5:$E$5,0))),"")</f>
        <v>%</v>
      </c>
      <c r="F18" s="198">
        <f>IFERROR(IF(INDEX(Metrics!$G$6:$G$22,MATCH(CY_Actual_Cumulative!$D18,Metrics!$D$6:$D$22,0))=Calc!$K$8,SUM(CY_Actual!$F18:F18),AVERAGE(CY_Actual!$F18:F18)),"")</f>
        <v>0.16484720303905925</v>
      </c>
      <c r="G18" s="198">
        <f>IFERROR(IF(INDEX(Metrics!$G$6:$G$22,MATCH(CY_Actual_Cumulative!$D18,Metrics!$D$6:$D$22,0))=Calc!$K$8,SUM(CY_Actual!$F18:G18),AVERAGE(CY_Actual!$F18:G18)),"")</f>
        <v>0.19568663297067063</v>
      </c>
      <c r="H18" s="198">
        <f>IFERROR(IF(INDEX(Metrics!$G$6:$G$22,MATCH(CY_Actual_Cumulative!$D18,Metrics!$D$6:$D$22,0))=Calc!$K$8,SUM(CY_Actual!$F18:H18),AVERAGE(CY_Actual!$F18:H18)),"")</f>
        <v>0.20083448309024629</v>
      </c>
      <c r="I18" s="198">
        <f>IFERROR(IF(INDEX(Metrics!$G$6:$G$22,MATCH(CY_Actual_Cumulative!$D18,Metrics!$D$6:$D$22,0))=Calc!$K$8,SUM(CY_Actual!$F18:I18),AVERAGE(CY_Actual!$F18:I18)),"")</f>
        <v>0.20044069202007594</v>
      </c>
      <c r="J18" s="198">
        <f>IFERROR(IF(INDEX(Metrics!$G$6:$G$22,MATCH(CY_Actual_Cumulative!$D18,Metrics!$D$6:$D$22,0))=Calc!$K$8,SUM(CY_Actual!$F18:J18),AVERAGE(CY_Actual!$F18:J18)),"")</f>
        <v>0.20549307208515563</v>
      </c>
      <c r="K18" s="198">
        <f>IFERROR(IF(INDEX(Metrics!$G$6:$G$22,MATCH(CY_Actual_Cumulative!$D18,Metrics!$D$6:$D$22,0))=Calc!$K$8,SUM(CY_Actual!$F18:K18),AVERAGE(CY_Actual!$F18:K18)),"")</f>
        <v>0.21481554339622724</v>
      </c>
      <c r="L18" s="197">
        <f>IFERROR(IF(INDEX(Metrics!$G$6:$G$22,MATCH(CY_Actual_Cumulative!$D18,Metrics!$D$6:$D$22,0))=Calc!$K$8,SUM(CY_Actual!$F18:L18),AVERAGE(CY_Actual!$F18:L18)),"")</f>
        <v>0.21481554339622724</v>
      </c>
      <c r="M18" s="197">
        <f>IFERROR(IF(INDEX(Metrics!$G$6:$G$22,MATCH(CY_Actual_Cumulative!$D18,Metrics!$D$6:$D$22,0))=Calc!$K$8,SUM(CY_Actual!$F18:M18),AVERAGE(CY_Actual!$F18:M18)),"")</f>
        <v>0.21481554339622724</v>
      </c>
      <c r="N18" s="197">
        <f>IFERROR(IF(INDEX(Metrics!$G$6:$G$22,MATCH(CY_Actual_Cumulative!$D18,Metrics!$D$6:$D$22,0))=Calc!$K$8,SUM(CY_Actual!$F18:N18),AVERAGE(CY_Actual!$F18:N18)),"")</f>
        <v>0.21481554339622724</v>
      </c>
      <c r="O18" s="197">
        <f>IFERROR(IF(INDEX(Metrics!$G$6:$G$22,MATCH(CY_Actual_Cumulative!$D18,Metrics!$D$6:$D$22,0))=Calc!$K$8,SUM(CY_Actual!$F18:O18),AVERAGE(CY_Actual!$F18:O18)),"")</f>
        <v>0.21481554339622724</v>
      </c>
      <c r="P18" s="197">
        <f>IFERROR(IF(INDEX(Metrics!$G$6:$G$22,MATCH(CY_Actual_Cumulative!$D18,Metrics!$D$6:$D$22,0))=Calc!$K$8,SUM(CY_Actual!$F18:P18),AVERAGE(CY_Actual!$F18:P18)),"")</f>
        <v>0.21481554339622724</v>
      </c>
      <c r="Q18" s="200">
        <f>IFERROR(IF(INDEX(Metrics!$G$6:$G$22,MATCH(CY_Actual_Cumulative!$D18,Metrics!$D$6:$D$22,0))=Calc!$K$8,SUM(CY_Actual!$F18:Q18),AVERAGE(CY_Actual!$F18:Q18)),"")</f>
        <v>0.21481554339622724</v>
      </c>
    </row>
    <row r="19" spans="1:17" x14ac:dyDescent="0.25">
      <c r="A19" s="3"/>
      <c r="B19" s="62">
        <f>IFERROR(IF(LEN(INDEX(Metrics!$B$6:$E$22,ROW($A19)-ROW($A$5),MATCH(B$5,Metrics!$B$5:$E$5,0)))=0,"",INDEX(Metrics!$B$6:$E$22,ROW($A19)-ROW($A$5),MATCH(B$5,Metrics!$B$5:$E$5,0))),"")</f>
        <v>205</v>
      </c>
      <c r="C19" s="160" t="str">
        <f>IFERROR(IF(LEN(INDEX(Metrics!$B$6:$E$22,ROW($A19)-ROW($A$5),MATCH(C$5,Metrics!$B$5:$E$5,0)))=0,"",INDEX(Metrics!$B$6:$E$22,ROW($A19)-ROW($A$5),MATCH(C$5,Metrics!$B$5:$E$5,0))),"")</f>
        <v>Operational Efficiency</v>
      </c>
      <c r="D19" s="160" t="str">
        <f>IFERROR(IF(LEN(INDEX(Metrics!$B$6:$E$22,ROW($A19)-ROW($A$5),MATCH(D$5,Metrics!$B$5:$E$5,0)))=0,"",INDEX(Metrics!$B$6:$E$22,ROW($A19)-ROW($A$5),MATCH(D$5,Metrics!$B$5:$E$5,0))),"")</f>
        <v>Cost per Call</v>
      </c>
      <c r="E19" s="42" t="str">
        <f>IFERROR(IF(LEN(INDEX(Metrics!$B$6:$E$22,ROW($A19)-ROW($A$5),MATCH(E$5,Metrics!$B$5:$E$5,0)))=0,"",INDEX(Metrics!$B$6:$E$22,ROW($A19)-ROW($A$5),MATCH(E$5,Metrics!$B$5:$E$5,0))),"")</f>
        <v>USD</v>
      </c>
      <c r="F19" s="193">
        <f>IFERROR(IF(INDEX(Metrics!$G$6:$G$22,MATCH(CY_Actual_Cumulative!$D19,Metrics!$D$6:$D$22,0))=Calc!$K$8,SUM(CY_Actual!$F19:F19),AVERAGE(CY_Actual!$F19:F19)),"")</f>
        <v>1.9805825693122565</v>
      </c>
      <c r="G19" s="193">
        <f>IFERROR(IF(INDEX(Metrics!$G$6:$G$22,MATCH(CY_Actual_Cumulative!$D19,Metrics!$D$6:$D$22,0))=Calc!$K$8,SUM(CY_Actual!$F19:G19),AVERAGE(CY_Actual!$F19:G19)),"")</f>
        <v>2.211047303649408</v>
      </c>
      <c r="H19" s="193">
        <f>IFERROR(IF(INDEX(Metrics!$G$6:$G$22,MATCH(CY_Actual_Cumulative!$D19,Metrics!$D$6:$D$22,0))=Calc!$K$8,SUM(CY_Actual!$F19:H19),AVERAGE(CY_Actual!$F19:H19)),"")</f>
        <v>2.1514598275632539</v>
      </c>
      <c r="I19" s="193">
        <f>IFERROR(IF(INDEX(Metrics!$G$6:$G$22,MATCH(CY_Actual_Cumulative!$D19,Metrics!$D$6:$D$22,0))=Calc!$K$8,SUM(CY_Actual!$F19:I19),AVERAGE(CY_Actual!$F19:I19)),"")</f>
        <v>2.1369437680113732</v>
      </c>
      <c r="J19" s="193">
        <f>IFERROR(IF(INDEX(Metrics!$G$6:$G$22,MATCH(CY_Actual_Cumulative!$D19,Metrics!$D$6:$D$22,0))=Calc!$K$8,SUM(CY_Actual!$F19:J19),AVERAGE(CY_Actual!$F19:J19)),"")</f>
        <v>2.0581421001626503</v>
      </c>
      <c r="K19" s="193">
        <f>IFERROR(IF(INDEX(Metrics!$G$6:$G$22,MATCH(CY_Actual_Cumulative!$D19,Metrics!$D$6:$D$22,0))=Calc!$K$8,SUM(CY_Actual!$F19:K19),AVERAGE(CY_Actual!$F19:K19)),"")</f>
        <v>1.9732869790776639</v>
      </c>
      <c r="L19" s="193">
        <f>IFERROR(IF(INDEX(Metrics!$G$6:$G$22,MATCH(CY_Actual_Cumulative!$D19,Metrics!$D$6:$D$22,0))=Calc!$K$8,SUM(CY_Actual!$F19:L19),AVERAGE(CY_Actual!$F19:L19)),"")</f>
        <v>1.9732869790776639</v>
      </c>
      <c r="M19" s="193">
        <f>IFERROR(IF(INDEX(Metrics!$G$6:$G$22,MATCH(CY_Actual_Cumulative!$D19,Metrics!$D$6:$D$22,0))=Calc!$K$8,SUM(CY_Actual!$F19:M19),AVERAGE(CY_Actual!$F19:M19)),"")</f>
        <v>1.9732869790776639</v>
      </c>
      <c r="N19" s="193">
        <f>IFERROR(IF(INDEX(Metrics!$G$6:$G$22,MATCH(CY_Actual_Cumulative!$D19,Metrics!$D$6:$D$22,0))=Calc!$K$8,SUM(CY_Actual!$F19:N19),AVERAGE(CY_Actual!$F19:N19)),"")</f>
        <v>1.9732869790776639</v>
      </c>
      <c r="O19" s="193">
        <f>IFERROR(IF(INDEX(Metrics!$G$6:$G$22,MATCH(CY_Actual_Cumulative!$D19,Metrics!$D$6:$D$22,0))=Calc!$K$8,SUM(CY_Actual!$F19:O19),AVERAGE(CY_Actual!$F19:O19)),"")</f>
        <v>1.9732869790776639</v>
      </c>
      <c r="P19" s="193">
        <f>IFERROR(IF(INDEX(Metrics!$G$6:$G$22,MATCH(CY_Actual_Cumulative!$D19,Metrics!$D$6:$D$22,0))=Calc!$K$8,SUM(CY_Actual!$F19:P19),AVERAGE(CY_Actual!$F19:P19)),"")</f>
        <v>1.9732869790776639</v>
      </c>
      <c r="Q19" s="196">
        <f>IFERROR(IF(INDEX(Metrics!$G$6:$G$22,MATCH(CY_Actual_Cumulative!$D19,Metrics!$D$6:$D$22,0))=Calc!$K$8,SUM(CY_Actual!$F19:Q19),AVERAGE(CY_Actual!$F19:Q19)),"")</f>
        <v>1.9732869790776639</v>
      </c>
    </row>
    <row r="20" spans="1:17" x14ac:dyDescent="0.25">
      <c r="A20" s="3"/>
      <c r="B20" s="62">
        <f>IFERROR(IF(LEN(INDEX(Metrics!$B$6:$E$22,ROW($A20)-ROW($A$5),MATCH(B$5,Metrics!$B$5:$E$5,0)))=0,"",INDEX(Metrics!$B$6:$E$22,ROW($A20)-ROW($A$5),MATCH(B$5,Metrics!$B$5:$E$5,0))),"")</f>
        <v>206</v>
      </c>
      <c r="C20" s="160" t="str">
        <f>IFERROR(IF(LEN(INDEX(Metrics!$B$6:$E$22,ROW($A20)-ROW($A$5),MATCH(C$5,Metrics!$B$5:$E$5,0)))=0,"",INDEX(Metrics!$B$6:$E$22,ROW($A20)-ROW($A$5),MATCH(C$5,Metrics!$B$5:$E$5,0))),"")</f>
        <v>Operational Efficiency</v>
      </c>
      <c r="D20" s="160" t="str">
        <f>IFERROR(IF(LEN(INDEX(Metrics!$B$6:$E$22,ROW($A20)-ROW($A$5),MATCH(D$5,Metrics!$B$5:$E$5,0)))=0,"",INDEX(Metrics!$B$6:$E$22,ROW($A20)-ROW($A$5),MATCH(D$5,Metrics!$B$5:$E$5,0))),"")</f>
        <v>Cost per Minute of Inbound Handle Time</v>
      </c>
      <c r="E20" s="42" t="str">
        <f>IFERROR(IF(LEN(INDEX(Metrics!$B$6:$E$22,ROW($A20)-ROW($A$5),MATCH(E$5,Metrics!$B$5:$E$5,0)))=0,"",INDEX(Metrics!$B$6:$E$22,ROW($A20)-ROW($A$5),MATCH(E$5,Metrics!$B$5:$E$5,0))),"")</f>
        <v>USD</v>
      </c>
      <c r="F20" s="194">
        <f>IFERROR(IF(INDEX(Metrics!$G$6:$G$22,MATCH(CY_Actual_Cumulative!$D20,Metrics!$D$6:$D$22,0))=Calc!$K$8,SUM(CY_Actual!$F20:F20),AVERAGE(CY_Actual!$F20:F20)),"")</f>
        <v>0.92886751788480004</v>
      </c>
      <c r="G20" s="194">
        <f>IFERROR(IF(INDEX(Metrics!$G$6:$G$22,MATCH(CY_Actual_Cumulative!$D20,Metrics!$D$6:$D$22,0))=Calc!$K$8,SUM(CY_Actual!$F20:G20),AVERAGE(CY_Actual!$F20:G20)),"")</f>
        <v>0.84299476554858255</v>
      </c>
      <c r="H20" s="194">
        <f>IFERROR(IF(INDEX(Metrics!$G$6:$G$22,MATCH(CY_Actual_Cumulative!$D20,Metrics!$D$6:$D$22,0))=Calc!$K$8,SUM(CY_Actual!$F20:H20),AVERAGE(CY_Actual!$F20:H20)),"")</f>
        <v>0.86940176296016169</v>
      </c>
      <c r="I20" s="194">
        <f>IFERROR(IF(INDEX(Metrics!$G$6:$G$22,MATCH(CY_Actual_Cumulative!$D20,Metrics!$D$6:$D$22,0))=Calc!$K$8,SUM(CY_Actual!$F20:I20),AVERAGE(CY_Actual!$F20:I20)),"")</f>
        <v>0.8129896802433767</v>
      </c>
      <c r="J20" s="194">
        <f>IFERROR(IF(INDEX(Metrics!$G$6:$G$22,MATCH(CY_Actual_Cumulative!$D20,Metrics!$D$6:$D$22,0))=Calc!$K$8,SUM(CY_Actual!$F20:J20),AVERAGE(CY_Actual!$F20:J20)),"")</f>
        <v>0.85320224081146068</v>
      </c>
      <c r="K20" s="194">
        <f>IFERROR(IF(INDEX(Metrics!$G$6:$G$22,MATCH(CY_Actual_Cumulative!$D20,Metrics!$D$6:$D$22,0))=Calc!$K$8,SUM(CY_Actual!$F20:K20),AVERAGE(CY_Actual!$F20:K20)),"")</f>
        <v>0.83263476006443271</v>
      </c>
      <c r="L20" s="194">
        <f>IFERROR(IF(INDEX(Metrics!$G$6:$G$22,MATCH(CY_Actual_Cumulative!$D20,Metrics!$D$6:$D$22,0))=Calc!$K$8,SUM(CY_Actual!$F20:L20),AVERAGE(CY_Actual!$F20:L20)),"")</f>
        <v>0.83263476006443271</v>
      </c>
      <c r="M20" s="194">
        <f>IFERROR(IF(INDEX(Metrics!$G$6:$G$22,MATCH(CY_Actual_Cumulative!$D20,Metrics!$D$6:$D$22,0))=Calc!$K$8,SUM(CY_Actual!$F20:M20),AVERAGE(CY_Actual!$F20:M20)),"")</f>
        <v>0.83263476006443271</v>
      </c>
      <c r="N20" s="194">
        <f>IFERROR(IF(INDEX(Metrics!$G$6:$G$22,MATCH(CY_Actual_Cumulative!$D20,Metrics!$D$6:$D$22,0))=Calc!$K$8,SUM(CY_Actual!$F20:N20),AVERAGE(CY_Actual!$F20:N20)),"")</f>
        <v>0.83263476006443271</v>
      </c>
      <c r="O20" s="194">
        <f>IFERROR(IF(INDEX(Metrics!$G$6:$G$22,MATCH(CY_Actual_Cumulative!$D20,Metrics!$D$6:$D$22,0))=Calc!$K$8,SUM(CY_Actual!$F20:O20),AVERAGE(CY_Actual!$F20:O20)),"")</f>
        <v>0.83263476006443271</v>
      </c>
      <c r="P20" s="194">
        <f>IFERROR(IF(INDEX(Metrics!$G$6:$G$22,MATCH(CY_Actual_Cumulative!$D20,Metrics!$D$6:$D$22,0))=Calc!$K$8,SUM(CY_Actual!$F20:P20),AVERAGE(CY_Actual!$F20:P20)),"")</f>
        <v>0.83263476006443271</v>
      </c>
      <c r="Q20" s="195">
        <f>IFERROR(IF(INDEX(Metrics!$G$6:$G$22,MATCH(CY_Actual_Cumulative!$D20,Metrics!$D$6:$D$22,0))=Calc!$K$8,SUM(CY_Actual!$F20:Q20),AVERAGE(CY_Actual!$F20:Q20)),"")</f>
        <v>0.83263476006443271</v>
      </c>
    </row>
    <row r="21" spans="1:17" x14ac:dyDescent="0.25">
      <c r="A21" s="3"/>
      <c r="B21" s="62">
        <f>IFERROR(IF(LEN(INDEX(Metrics!$B$6:$E$22,ROW($A21)-ROW($A$5),MATCH(B$5,Metrics!$B$5:$E$5,0)))=0,"",INDEX(Metrics!$B$6:$E$22,ROW($A21)-ROW($A$5),MATCH(B$5,Metrics!$B$5:$E$5,0))),"")</f>
        <v>207</v>
      </c>
      <c r="C21" s="160" t="str">
        <f>IFERROR(IF(LEN(INDEX(Metrics!$B$6:$E$22,ROW($A21)-ROW($A$5),MATCH(C$5,Metrics!$B$5:$E$5,0)))=0,"",INDEX(Metrics!$B$6:$E$22,ROW($A21)-ROW($A$5),MATCH(C$5,Metrics!$B$5:$E$5,0))),"")</f>
        <v>Operational Efficiency</v>
      </c>
      <c r="D21" s="160" t="str">
        <f>IFERROR(IF(LEN(INDEX(Metrics!$B$6:$E$22,ROW($A21)-ROW($A$5),MATCH(D$5,Metrics!$B$5:$E$5,0)))=0,"",INDEX(Metrics!$B$6:$E$22,ROW($A21)-ROW($A$5),MATCH(D$5,Metrics!$B$5:$E$5,0))),"")</f>
        <v/>
      </c>
      <c r="E21" s="42" t="str">
        <f>IFERROR(IF(LEN(INDEX(Metrics!$B$6:$E$22,ROW($A21)-ROW($A$5),MATCH(E$5,Metrics!$B$5:$E$5,0)))=0,"",INDEX(Metrics!$B$6:$E$22,ROW($A21)-ROW($A$5),MATCH(E$5,Metrics!$B$5:$E$5,0))),"")</f>
        <v/>
      </c>
      <c r="F21" s="45" t="str">
        <f>IFERROR(IF(INDEX(Metrics!$G$6:$G$22,MATCH(CY_Actual_Cumulative!$D21,Metrics!$D$6:$D$22,0))=Calc!$K$8,SUM(CY_Actual!$F21:F21),AVERAGE(CY_Actual!$F21:F21)),"")</f>
        <v/>
      </c>
      <c r="G21" s="45" t="str">
        <f>IFERROR(IF(INDEX(Metrics!$G$6:$G$22,MATCH(CY_Actual_Cumulative!$D21,Metrics!$D$6:$D$22,0))=Calc!$K$8,SUM(CY_Actual!$F21:G21),AVERAGE(CY_Actual!$F21:G21)),"")</f>
        <v/>
      </c>
      <c r="H21" s="45" t="str">
        <f>IFERROR(IF(INDEX(Metrics!$G$6:$G$22,MATCH(CY_Actual_Cumulative!$D21,Metrics!$D$6:$D$22,0))=Calc!$K$8,SUM(CY_Actual!$F21:H21),AVERAGE(CY_Actual!$F21:H21)),"")</f>
        <v/>
      </c>
      <c r="I21" s="45" t="str">
        <f>IFERROR(IF(INDEX(Metrics!$G$6:$G$22,MATCH(CY_Actual_Cumulative!$D21,Metrics!$D$6:$D$22,0))=Calc!$K$8,SUM(CY_Actual!$F21:I21),AVERAGE(CY_Actual!$F21:I21)),"")</f>
        <v/>
      </c>
      <c r="J21" s="45" t="str">
        <f>IFERROR(IF(INDEX(Metrics!$G$6:$G$22,MATCH(CY_Actual_Cumulative!$D21,Metrics!$D$6:$D$22,0))=Calc!$K$8,SUM(CY_Actual!$F21:J21),AVERAGE(CY_Actual!$F21:J21)),"")</f>
        <v/>
      </c>
      <c r="K21" s="45" t="str">
        <f>IFERROR(IF(INDEX(Metrics!$G$6:$G$22,MATCH(CY_Actual_Cumulative!$D21,Metrics!$D$6:$D$22,0))=Calc!$K$8,SUM(CY_Actual!$F21:K21),AVERAGE(CY_Actual!$F21:K21)),"")</f>
        <v/>
      </c>
      <c r="L21" s="45" t="str">
        <f>IFERROR(IF(INDEX(Metrics!$G$6:$G$22,MATCH(CY_Actual_Cumulative!$D21,Metrics!$D$6:$D$22,0))=Calc!$K$8,SUM(CY_Actual!$F21:L21),AVERAGE(CY_Actual!$F21:L21)),"")</f>
        <v/>
      </c>
      <c r="M21" s="45" t="str">
        <f>IFERROR(IF(INDEX(Metrics!$G$6:$G$22,MATCH(CY_Actual_Cumulative!$D21,Metrics!$D$6:$D$22,0))=Calc!$K$8,SUM(CY_Actual!$F21:M21),AVERAGE(CY_Actual!$F21:M21)),"")</f>
        <v/>
      </c>
      <c r="N21" s="45" t="str">
        <f>IFERROR(IF(INDEX(Metrics!$G$6:$G$22,MATCH(CY_Actual_Cumulative!$D21,Metrics!$D$6:$D$22,0))=Calc!$K$8,SUM(CY_Actual!$F21:N21),AVERAGE(CY_Actual!$F21:N21)),"")</f>
        <v/>
      </c>
      <c r="O21" s="45" t="str">
        <f>IFERROR(IF(INDEX(Metrics!$G$6:$G$22,MATCH(CY_Actual_Cumulative!$D21,Metrics!$D$6:$D$22,0))=Calc!$K$8,SUM(CY_Actual!$F21:O21),AVERAGE(CY_Actual!$F21:O21)),"")</f>
        <v/>
      </c>
      <c r="P21" s="45" t="str">
        <f>IFERROR(IF(INDEX(Metrics!$G$6:$G$22,MATCH(CY_Actual_Cumulative!$D21,Metrics!$D$6:$D$22,0))=Calc!$K$8,SUM(CY_Actual!$F21:P21),AVERAGE(CY_Actual!$F21:P21)),"")</f>
        <v/>
      </c>
      <c r="Q21" s="69" t="str">
        <f>IFERROR(IF(INDEX(Metrics!$G$6:$G$22,MATCH(CY_Actual_Cumulative!$D21,Metrics!$D$6:$D$22,0))=Calc!$K$8,SUM(CY_Actual!$F21:Q21),AVERAGE(CY_Actual!$F21:Q21)),"")</f>
        <v/>
      </c>
    </row>
    <row r="22" spans="1:17" x14ac:dyDescent="0.25">
      <c r="A22" s="3"/>
      <c r="B22" s="62">
        <f>IFERROR(IF(LEN(INDEX(Metrics!$B$6:$E$22,ROW($A22)-ROW($A$5),MATCH(B$5,Metrics!$B$5:$E$5,0)))=0,"",INDEX(Metrics!$B$6:$E$22,ROW($A22)-ROW($A$5),MATCH(B$5,Metrics!$B$5:$E$5,0))),"")</f>
        <v>208</v>
      </c>
      <c r="C22" s="160" t="str">
        <f>IFERROR(IF(LEN(INDEX(Metrics!$B$6:$E$22,ROW($A22)-ROW($A$5),MATCH(C$5,Metrics!$B$5:$E$5,0)))=0,"",INDEX(Metrics!$B$6:$E$22,ROW($A22)-ROW($A$5),MATCH(C$5,Metrics!$B$5:$E$5,0))),"")</f>
        <v>Operational Efficiency</v>
      </c>
      <c r="D22" s="160" t="str">
        <f>IFERROR(IF(LEN(INDEX(Metrics!$B$6:$E$22,ROW($A22)-ROW($A$5),MATCH(D$5,Metrics!$B$5:$E$5,0)))=0,"",INDEX(Metrics!$B$6:$E$22,ROW($A22)-ROW($A$5),MATCH(D$5,Metrics!$B$5:$E$5,0))),"")</f>
        <v/>
      </c>
      <c r="E22" s="42" t="str">
        <f>IFERROR(IF(LEN(INDEX(Metrics!$B$6:$E$22,ROW($A22)-ROW($A$5),MATCH(E$5,Metrics!$B$5:$E$5,0)))=0,"",INDEX(Metrics!$B$6:$E$22,ROW($A22)-ROW($A$5),MATCH(E$5,Metrics!$B$5:$E$5,0))),"")</f>
        <v/>
      </c>
      <c r="F22" s="45" t="str">
        <f>IFERROR(IF(INDEX(Metrics!$G$6:$G$22,MATCH(CY_Actual_Cumulative!$D22,Metrics!$D$6:$D$22,0))=Calc!$K$8,SUM(CY_Actual!$F22:F22),AVERAGE(CY_Actual!$F22:F22)),"")</f>
        <v/>
      </c>
      <c r="G22" s="45" t="str">
        <f>IFERROR(IF(INDEX(Metrics!$G$6:$G$22,MATCH(CY_Actual_Cumulative!$D22,Metrics!$D$6:$D$22,0))=Calc!$K$8,SUM(CY_Actual!$F22:G22),AVERAGE(CY_Actual!$F22:G22)),"")</f>
        <v/>
      </c>
      <c r="H22" s="45" t="str">
        <f>IFERROR(IF(INDEX(Metrics!$G$6:$G$22,MATCH(CY_Actual_Cumulative!$D22,Metrics!$D$6:$D$22,0))=Calc!$K$8,SUM(CY_Actual!$F22:H22),AVERAGE(CY_Actual!$F22:H22)),"")</f>
        <v/>
      </c>
      <c r="I22" s="45" t="str">
        <f>IFERROR(IF(INDEX(Metrics!$G$6:$G$22,MATCH(CY_Actual_Cumulative!$D22,Metrics!$D$6:$D$22,0))=Calc!$K$8,SUM(CY_Actual!$F22:I22),AVERAGE(CY_Actual!$F22:I22)),"")</f>
        <v/>
      </c>
      <c r="J22" s="45" t="str">
        <f>IFERROR(IF(INDEX(Metrics!$G$6:$G$22,MATCH(CY_Actual_Cumulative!$D22,Metrics!$D$6:$D$22,0))=Calc!$K$8,SUM(CY_Actual!$F22:J22),AVERAGE(CY_Actual!$F22:J22)),"")</f>
        <v/>
      </c>
      <c r="K22" s="45" t="str">
        <f>IFERROR(IF(INDEX(Metrics!$G$6:$G$22,MATCH(CY_Actual_Cumulative!$D22,Metrics!$D$6:$D$22,0))=Calc!$K$8,SUM(CY_Actual!$F22:K22),AVERAGE(CY_Actual!$F22:K22)),"")</f>
        <v/>
      </c>
      <c r="L22" s="45" t="str">
        <f>IFERROR(IF(INDEX(Metrics!$G$6:$G$22,MATCH(CY_Actual_Cumulative!$D22,Metrics!$D$6:$D$22,0))=Calc!$K$8,SUM(CY_Actual!$F22:L22),AVERAGE(CY_Actual!$F22:L22)),"")</f>
        <v/>
      </c>
      <c r="M22" s="45" t="str">
        <f>IFERROR(IF(INDEX(Metrics!$G$6:$G$22,MATCH(CY_Actual_Cumulative!$D22,Metrics!$D$6:$D$22,0))=Calc!$K$8,SUM(CY_Actual!$F22:M22),AVERAGE(CY_Actual!$F22:M22)),"")</f>
        <v/>
      </c>
      <c r="N22" s="45" t="str">
        <f>IFERROR(IF(INDEX(Metrics!$G$6:$G$22,MATCH(CY_Actual_Cumulative!$D22,Metrics!$D$6:$D$22,0))=Calc!$K$8,SUM(CY_Actual!$F22:N22),AVERAGE(CY_Actual!$F22:N22)),"")</f>
        <v/>
      </c>
      <c r="O22" s="45" t="str">
        <f>IFERROR(IF(INDEX(Metrics!$G$6:$G$22,MATCH(CY_Actual_Cumulative!$D22,Metrics!$D$6:$D$22,0))=Calc!$K$8,SUM(CY_Actual!$F22:O22),AVERAGE(CY_Actual!$F22:O22)),"")</f>
        <v/>
      </c>
      <c r="P22" s="45" t="str">
        <f>IFERROR(IF(INDEX(Metrics!$G$6:$G$22,MATCH(CY_Actual_Cumulative!$D22,Metrics!$D$6:$D$22,0))=Calc!$K$8,SUM(CY_Actual!$F22:P22),AVERAGE(CY_Actual!$F22:P22)),"")</f>
        <v/>
      </c>
      <c r="Q22" s="69" t="str">
        <f>IFERROR(IF(INDEX(Metrics!$G$6:$G$22,MATCH(CY_Actual_Cumulative!$D22,Metrics!$D$6:$D$22,0))=Calc!$K$8,SUM(CY_Actual!$F22:Q22),AVERAGE(CY_Actual!$F22:Q22)),"")</f>
        <v/>
      </c>
    </row>
    <row r="23" spans="1:17" x14ac:dyDescent="0.25">
      <c r="A23" s="3"/>
      <c r="B23" s="216">
        <v>301</v>
      </c>
      <c r="C23" s="217" t="s">
        <v>130</v>
      </c>
      <c r="D23" s="217" t="s">
        <v>131</v>
      </c>
      <c r="E23" s="218" t="s">
        <v>100</v>
      </c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234"/>
      <c r="Q23" s="235"/>
    </row>
    <row r="24" spans="1:17" x14ac:dyDescent="0.25">
      <c r="A24" s="3"/>
      <c r="B24" s="216">
        <v>302</v>
      </c>
      <c r="C24" s="217" t="s">
        <v>130</v>
      </c>
      <c r="D24" s="217" t="s">
        <v>133</v>
      </c>
      <c r="E24" s="218" t="s">
        <v>112</v>
      </c>
      <c r="F24" s="234"/>
      <c r="G24" s="234"/>
      <c r="H24" s="234"/>
      <c r="I24" s="234"/>
      <c r="J24" s="234"/>
      <c r="K24" s="234"/>
      <c r="L24" s="234"/>
      <c r="M24" s="234"/>
      <c r="N24" s="234"/>
      <c r="O24" s="234"/>
      <c r="P24" s="234"/>
      <c r="Q24" s="235"/>
    </row>
    <row r="25" spans="1:17" x14ac:dyDescent="0.25">
      <c r="A25" s="3"/>
      <c r="B25" s="216">
        <v>303</v>
      </c>
      <c r="C25" s="217" t="s">
        <v>130</v>
      </c>
      <c r="D25" s="217" t="s">
        <v>135</v>
      </c>
      <c r="E25" s="218" t="s">
        <v>112</v>
      </c>
      <c r="F25" s="234"/>
      <c r="G25" s="234"/>
      <c r="H25" s="234"/>
      <c r="I25" s="234"/>
      <c r="J25" s="234"/>
      <c r="K25" s="234"/>
      <c r="L25" s="234"/>
      <c r="M25" s="234"/>
      <c r="N25" s="234"/>
      <c r="O25" s="234"/>
      <c r="P25" s="234"/>
      <c r="Q25" s="235"/>
    </row>
    <row r="26" spans="1:17" x14ac:dyDescent="0.2">
      <c r="A26" s="3"/>
      <c r="B26" s="216">
        <v>304</v>
      </c>
      <c r="C26" s="217" t="s">
        <v>130</v>
      </c>
      <c r="D26" s="217" t="s">
        <v>137</v>
      </c>
      <c r="E26" s="218" t="s">
        <v>112</v>
      </c>
      <c r="F26" s="236"/>
      <c r="G26" s="234"/>
      <c r="H26" s="234"/>
      <c r="I26" s="234"/>
      <c r="J26" s="234"/>
      <c r="K26" s="234"/>
      <c r="L26" s="236"/>
      <c r="M26" s="234"/>
      <c r="N26" s="234"/>
      <c r="O26" s="234"/>
      <c r="P26" s="234"/>
      <c r="Q26" s="235"/>
    </row>
    <row r="27" spans="1:17" x14ac:dyDescent="0.25">
      <c r="A27" s="3"/>
      <c r="B27" s="216">
        <v>305</v>
      </c>
      <c r="C27" s="217" t="s">
        <v>130</v>
      </c>
      <c r="D27" s="217" t="s">
        <v>139</v>
      </c>
      <c r="E27" s="218" t="s">
        <v>105</v>
      </c>
      <c r="F27" s="234"/>
      <c r="G27" s="234"/>
      <c r="H27" s="234"/>
      <c r="I27" s="234"/>
      <c r="J27" s="234"/>
      <c r="K27" s="234"/>
      <c r="L27" s="234"/>
      <c r="M27" s="234"/>
      <c r="N27" s="234"/>
      <c r="O27" s="234"/>
      <c r="P27" s="234"/>
      <c r="Q27" s="235"/>
    </row>
    <row r="28" spans="1:17" x14ac:dyDescent="0.25">
      <c r="A28" s="3"/>
      <c r="B28" s="216">
        <v>306</v>
      </c>
      <c r="C28" s="217" t="s">
        <v>130</v>
      </c>
      <c r="D28" s="217" t="s">
        <v>141</v>
      </c>
      <c r="E28" s="218" t="s">
        <v>112</v>
      </c>
      <c r="F28" s="234"/>
      <c r="G28" s="234"/>
      <c r="H28" s="234"/>
      <c r="I28" s="234"/>
      <c r="J28" s="234"/>
      <c r="K28" s="234"/>
      <c r="L28" s="234"/>
      <c r="M28" s="234"/>
      <c r="N28" s="234"/>
      <c r="O28" s="234"/>
      <c r="P28" s="234"/>
      <c r="Q28" s="235"/>
    </row>
    <row r="29" spans="1:17" x14ac:dyDescent="0.2">
      <c r="A29" s="3"/>
      <c r="B29" s="216">
        <v>307</v>
      </c>
      <c r="C29" s="217" t="s">
        <v>130</v>
      </c>
      <c r="D29" s="220" t="s">
        <v>143</v>
      </c>
      <c r="E29" s="221" t="s">
        <v>112</v>
      </c>
      <c r="F29" s="236"/>
      <c r="G29" s="234"/>
      <c r="H29" s="234"/>
      <c r="I29" s="234"/>
      <c r="J29" s="234"/>
      <c r="K29" s="234"/>
      <c r="L29" s="236"/>
      <c r="M29" s="234"/>
      <c r="N29" s="234"/>
      <c r="O29" s="234"/>
      <c r="P29" s="234"/>
      <c r="Q29" s="235"/>
    </row>
    <row r="30" spans="1:17" x14ac:dyDescent="0.25">
      <c r="A30" s="3"/>
      <c r="B30" s="216">
        <v>308</v>
      </c>
      <c r="C30" s="217" t="s">
        <v>130</v>
      </c>
      <c r="D30" s="217" t="s">
        <v>146</v>
      </c>
      <c r="E30" s="218" t="s">
        <v>146</v>
      </c>
      <c r="F30" s="237"/>
      <c r="G30" s="237"/>
      <c r="H30" s="237"/>
      <c r="I30" s="237"/>
      <c r="J30" s="237"/>
      <c r="K30" s="237"/>
      <c r="L30" s="234"/>
      <c r="M30" s="234"/>
      <c r="N30" s="234"/>
      <c r="O30" s="234"/>
      <c r="P30" s="234"/>
      <c r="Q30" s="235"/>
    </row>
    <row r="31" spans="1:17" x14ac:dyDescent="0.25">
      <c r="A31" s="3"/>
      <c r="B31" s="216">
        <v>309</v>
      </c>
      <c r="C31" s="217" t="s">
        <v>130</v>
      </c>
      <c r="D31" s="217" t="s">
        <v>146</v>
      </c>
      <c r="E31" s="218" t="s">
        <v>146</v>
      </c>
      <c r="F31" s="234"/>
      <c r="G31" s="234"/>
      <c r="H31" s="234"/>
      <c r="I31" s="234"/>
      <c r="J31" s="234"/>
      <c r="K31" s="234"/>
      <c r="L31" s="234"/>
      <c r="M31" s="234"/>
      <c r="N31" s="234"/>
      <c r="O31" s="234"/>
      <c r="P31" s="234"/>
      <c r="Q31" s="235"/>
    </row>
    <row r="32" spans="1:17" x14ac:dyDescent="0.25">
      <c r="A32" s="3"/>
      <c r="B32" s="216"/>
      <c r="C32" s="217"/>
      <c r="D32" s="217"/>
      <c r="E32" s="218"/>
      <c r="F32" s="234"/>
      <c r="G32" s="234"/>
      <c r="H32" s="234"/>
      <c r="I32" s="234"/>
      <c r="J32" s="234"/>
      <c r="K32" s="234"/>
      <c r="L32" s="234"/>
      <c r="M32" s="234"/>
      <c r="N32" s="234"/>
      <c r="O32" s="234"/>
      <c r="P32" s="234"/>
      <c r="Q32" s="235"/>
    </row>
    <row r="33" spans="1:17" x14ac:dyDescent="0.25">
      <c r="A33" s="3"/>
      <c r="B33" s="216"/>
      <c r="C33" s="217"/>
      <c r="D33" s="217"/>
      <c r="E33" s="218"/>
      <c r="F33" s="234"/>
      <c r="G33" s="234"/>
      <c r="H33" s="234"/>
      <c r="I33" s="234"/>
      <c r="J33" s="234"/>
      <c r="K33" s="234"/>
      <c r="L33" s="234"/>
      <c r="M33" s="234"/>
      <c r="N33" s="234"/>
      <c r="O33" s="234"/>
      <c r="P33" s="234"/>
      <c r="Q33" s="235"/>
    </row>
    <row r="34" spans="1:17" x14ac:dyDescent="0.25">
      <c r="A34" s="3"/>
      <c r="B34" s="216"/>
      <c r="C34" s="217"/>
      <c r="D34" s="217"/>
      <c r="E34" s="218"/>
      <c r="F34" s="234"/>
      <c r="G34" s="234"/>
      <c r="H34" s="234"/>
      <c r="I34" s="234"/>
      <c r="J34" s="234"/>
      <c r="K34" s="234"/>
      <c r="L34" s="234"/>
      <c r="M34" s="234"/>
      <c r="N34" s="234"/>
      <c r="O34" s="234"/>
      <c r="P34" s="234"/>
      <c r="Q34" s="235"/>
    </row>
    <row r="35" spans="1:17" x14ac:dyDescent="0.25">
      <c r="A35" s="3"/>
      <c r="B35" s="216"/>
      <c r="C35" s="217"/>
      <c r="D35" s="217"/>
      <c r="E35" s="218"/>
      <c r="F35" s="234"/>
      <c r="G35" s="234"/>
      <c r="H35" s="234"/>
      <c r="I35" s="234"/>
      <c r="J35" s="234"/>
      <c r="K35" s="234"/>
      <c r="L35" s="234"/>
      <c r="M35" s="234"/>
      <c r="N35" s="234"/>
      <c r="O35" s="234"/>
      <c r="P35" s="234"/>
      <c r="Q35" s="235"/>
    </row>
    <row r="36" spans="1:17" x14ac:dyDescent="0.2">
      <c r="A36" s="3"/>
      <c r="B36" s="216"/>
      <c r="C36" s="217"/>
      <c r="D36" s="217"/>
      <c r="E36" s="218"/>
      <c r="F36" s="236"/>
      <c r="G36" s="234"/>
      <c r="H36" s="234"/>
      <c r="I36" s="234"/>
      <c r="J36" s="234"/>
      <c r="K36" s="234"/>
      <c r="L36" s="236"/>
      <c r="M36" s="234"/>
      <c r="N36" s="234"/>
      <c r="O36" s="234"/>
      <c r="P36" s="234"/>
      <c r="Q36" s="235"/>
    </row>
    <row r="37" spans="1:17" x14ac:dyDescent="0.25">
      <c r="A37" s="3"/>
      <c r="B37" s="216"/>
      <c r="C37" s="217"/>
      <c r="D37" s="217"/>
      <c r="E37" s="218"/>
      <c r="F37" s="234"/>
      <c r="G37" s="234"/>
      <c r="H37" s="234"/>
      <c r="I37" s="234"/>
      <c r="J37" s="234"/>
      <c r="K37" s="234"/>
      <c r="L37" s="234"/>
      <c r="M37" s="234"/>
      <c r="N37" s="234"/>
      <c r="O37" s="234"/>
      <c r="P37" s="234"/>
      <c r="Q37" s="235"/>
    </row>
    <row r="38" spans="1:17" x14ac:dyDescent="0.2">
      <c r="A38" s="3"/>
      <c r="B38" s="216"/>
      <c r="C38" s="217"/>
      <c r="D38" s="217"/>
      <c r="E38" s="218"/>
      <c r="F38" s="236"/>
      <c r="G38" s="234"/>
      <c r="H38" s="234"/>
      <c r="I38" s="234"/>
      <c r="J38" s="234"/>
      <c r="K38" s="234"/>
      <c r="L38" s="236"/>
      <c r="M38" s="234"/>
      <c r="N38" s="234"/>
      <c r="O38" s="234"/>
      <c r="P38" s="234"/>
      <c r="Q38" s="235"/>
    </row>
    <row r="39" spans="1:17" x14ac:dyDescent="0.25">
      <c r="A39" s="3"/>
      <c r="B39" s="216"/>
      <c r="C39" s="217"/>
      <c r="D39" s="217"/>
      <c r="E39" s="218"/>
      <c r="F39" s="237"/>
      <c r="G39" s="237"/>
      <c r="H39" s="237"/>
      <c r="I39" s="237"/>
      <c r="J39" s="237"/>
      <c r="K39" s="237"/>
      <c r="L39" s="237"/>
      <c r="M39" s="237"/>
      <c r="N39" s="237"/>
      <c r="O39" s="237"/>
      <c r="P39" s="237"/>
      <c r="Q39" s="238"/>
    </row>
    <row r="40" spans="1:17" x14ac:dyDescent="0.25">
      <c r="A40" s="3"/>
      <c r="B40" s="216"/>
      <c r="C40" s="217"/>
      <c r="D40" s="217"/>
      <c r="E40" s="218"/>
      <c r="F40" s="234"/>
      <c r="G40" s="234"/>
      <c r="H40" s="234"/>
      <c r="I40" s="234"/>
      <c r="J40" s="234"/>
      <c r="K40" s="234"/>
      <c r="L40" s="234"/>
      <c r="M40" s="234"/>
      <c r="N40" s="234"/>
      <c r="O40" s="234"/>
      <c r="P40" s="234"/>
      <c r="Q40" s="235"/>
    </row>
    <row r="41" spans="1:17" x14ac:dyDescent="0.25">
      <c r="A41" s="3"/>
      <c r="B41" s="216"/>
      <c r="C41" s="217"/>
      <c r="D41" s="217"/>
      <c r="E41" s="218"/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234"/>
      <c r="Q41" s="235"/>
    </row>
    <row r="42" spans="1:17" x14ac:dyDescent="0.25">
      <c r="A42" s="3"/>
      <c r="B42" s="216"/>
      <c r="C42" s="217"/>
      <c r="D42" s="217"/>
      <c r="E42" s="218"/>
      <c r="F42" s="234"/>
      <c r="G42" s="234"/>
      <c r="H42" s="234"/>
      <c r="I42" s="234"/>
      <c r="J42" s="234"/>
      <c r="K42" s="234"/>
      <c r="L42" s="234"/>
      <c r="M42" s="234"/>
      <c r="N42" s="234"/>
      <c r="O42" s="234"/>
      <c r="P42" s="234"/>
      <c r="Q42" s="235"/>
    </row>
    <row r="43" spans="1:17" x14ac:dyDescent="0.25">
      <c r="A43" s="3"/>
      <c r="B43" s="216"/>
      <c r="C43" s="217"/>
      <c r="D43" s="217"/>
      <c r="E43" s="218"/>
      <c r="F43" s="234"/>
      <c r="G43" s="234"/>
      <c r="H43" s="234"/>
      <c r="I43" s="234"/>
      <c r="J43" s="234"/>
      <c r="K43" s="234"/>
      <c r="L43" s="234"/>
      <c r="M43" s="234"/>
      <c r="N43" s="234"/>
      <c r="O43" s="234"/>
      <c r="P43" s="234"/>
      <c r="Q43" s="235"/>
    </row>
    <row r="44" spans="1:17" x14ac:dyDescent="0.25">
      <c r="A44" s="3"/>
      <c r="B44" s="216"/>
      <c r="C44" s="217"/>
      <c r="D44" s="217"/>
      <c r="E44" s="218"/>
      <c r="F44" s="237"/>
      <c r="G44" s="237"/>
      <c r="H44" s="237"/>
      <c r="I44" s="237"/>
      <c r="J44" s="237"/>
      <c r="K44" s="237"/>
      <c r="L44" s="237"/>
      <c r="M44" s="237"/>
      <c r="N44" s="237"/>
      <c r="O44" s="237"/>
      <c r="P44" s="237"/>
      <c r="Q44" s="238"/>
    </row>
    <row r="45" spans="1:17" x14ac:dyDescent="0.25">
      <c r="A45" s="3"/>
      <c r="B45" s="216"/>
      <c r="C45" s="217"/>
      <c r="D45" s="217"/>
      <c r="E45" s="218"/>
      <c r="F45" s="237"/>
      <c r="G45" s="237"/>
      <c r="H45" s="237"/>
      <c r="I45" s="237"/>
      <c r="J45" s="237"/>
      <c r="K45" s="237"/>
      <c r="L45" s="237"/>
      <c r="M45" s="237"/>
      <c r="N45" s="237"/>
      <c r="O45" s="237"/>
      <c r="P45" s="237"/>
      <c r="Q45" s="238"/>
    </row>
    <row r="46" spans="1:17" x14ac:dyDescent="0.25">
      <c r="A46" s="3"/>
      <c r="B46" s="216"/>
      <c r="C46" s="217"/>
      <c r="D46" s="217"/>
      <c r="E46" s="218"/>
      <c r="F46" s="237"/>
      <c r="G46" s="237"/>
      <c r="H46" s="237"/>
      <c r="I46" s="237"/>
      <c r="J46" s="237"/>
      <c r="K46" s="237"/>
      <c r="L46" s="237"/>
      <c r="M46" s="237"/>
      <c r="N46" s="237"/>
      <c r="O46" s="237"/>
      <c r="P46" s="237"/>
      <c r="Q46" s="238"/>
    </row>
    <row r="47" spans="1:17" x14ac:dyDescent="0.25">
      <c r="A47" s="3"/>
      <c r="B47" s="216"/>
      <c r="C47" s="217"/>
      <c r="D47" s="217"/>
      <c r="E47" s="218"/>
      <c r="F47" s="237"/>
      <c r="G47" s="237"/>
      <c r="H47" s="237"/>
      <c r="I47" s="237"/>
      <c r="J47" s="237"/>
      <c r="K47" s="237"/>
      <c r="L47" s="237"/>
      <c r="M47" s="237"/>
      <c r="N47" s="237"/>
      <c r="O47" s="237"/>
      <c r="P47" s="237"/>
      <c r="Q47" s="238"/>
    </row>
    <row r="48" spans="1:17" x14ac:dyDescent="0.25">
      <c r="A48" s="3"/>
      <c r="B48" s="216"/>
      <c r="C48" s="217"/>
      <c r="D48" s="217"/>
      <c r="E48" s="218"/>
      <c r="F48" s="237"/>
      <c r="G48" s="237"/>
      <c r="H48" s="237"/>
      <c r="I48" s="237"/>
      <c r="J48" s="237"/>
      <c r="K48" s="237"/>
      <c r="L48" s="237"/>
      <c r="M48" s="237"/>
      <c r="N48" s="237"/>
      <c r="O48" s="237"/>
      <c r="P48" s="237"/>
      <c r="Q48" s="238"/>
    </row>
    <row r="49" spans="1:17" x14ac:dyDescent="0.25">
      <c r="A49" s="3"/>
      <c r="B49" s="216"/>
      <c r="C49" s="217"/>
      <c r="D49" s="217"/>
      <c r="E49" s="218"/>
      <c r="F49" s="237"/>
      <c r="G49" s="237"/>
      <c r="H49" s="237"/>
      <c r="I49" s="237"/>
      <c r="J49" s="237"/>
      <c r="K49" s="237"/>
      <c r="L49" s="237"/>
      <c r="M49" s="237"/>
      <c r="N49" s="237"/>
      <c r="O49" s="237"/>
      <c r="P49" s="237"/>
      <c r="Q49" s="238"/>
    </row>
    <row r="50" spans="1:17" x14ac:dyDescent="0.25">
      <c r="A50" s="3"/>
      <c r="B50" s="216"/>
      <c r="C50" s="217"/>
      <c r="D50" s="217"/>
      <c r="E50" s="218"/>
      <c r="F50" s="237"/>
      <c r="G50" s="237"/>
      <c r="H50" s="237"/>
      <c r="I50" s="237"/>
      <c r="J50" s="237"/>
      <c r="K50" s="237"/>
      <c r="L50" s="237"/>
      <c r="M50" s="237"/>
      <c r="N50" s="237"/>
      <c r="O50" s="237"/>
      <c r="P50" s="237"/>
      <c r="Q50" s="238"/>
    </row>
    <row r="51" spans="1:17" x14ac:dyDescent="0.25">
      <c r="A51" s="3"/>
      <c r="B51" s="216"/>
      <c r="C51" s="217"/>
      <c r="D51" s="217"/>
      <c r="E51" s="218"/>
      <c r="F51" s="237"/>
      <c r="G51" s="237"/>
      <c r="H51" s="237"/>
      <c r="I51" s="237"/>
      <c r="J51" s="237"/>
      <c r="K51" s="237"/>
      <c r="L51" s="237"/>
      <c r="M51" s="237"/>
      <c r="N51" s="237"/>
      <c r="O51" s="237"/>
      <c r="P51" s="237"/>
      <c r="Q51" s="238"/>
    </row>
    <row r="52" spans="1:17" x14ac:dyDescent="0.25">
      <c r="A52" s="3"/>
      <c r="B52" s="216"/>
      <c r="C52" s="217"/>
      <c r="D52" s="217"/>
      <c r="E52" s="218"/>
      <c r="F52" s="237"/>
      <c r="G52" s="237"/>
      <c r="H52" s="237"/>
      <c r="I52" s="237"/>
      <c r="J52" s="237"/>
      <c r="K52" s="237"/>
      <c r="L52" s="237"/>
      <c r="M52" s="237"/>
      <c r="N52" s="237"/>
      <c r="O52" s="237"/>
      <c r="P52" s="237"/>
      <c r="Q52" s="238"/>
    </row>
    <row r="53" spans="1:17" x14ac:dyDescent="0.25">
      <c r="A53" s="3"/>
      <c r="B53" s="216"/>
      <c r="C53" s="217"/>
      <c r="D53" s="217"/>
      <c r="E53" s="218"/>
      <c r="F53" s="237"/>
      <c r="G53" s="237"/>
      <c r="H53" s="237"/>
      <c r="I53" s="237"/>
      <c r="J53" s="237"/>
      <c r="K53" s="237"/>
      <c r="L53" s="237"/>
      <c r="M53" s="237"/>
      <c r="N53" s="237"/>
      <c r="O53" s="237"/>
      <c r="P53" s="237"/>
      <c r="Q53" s="238"/>
    </row>
    <row r="54" spans="1:17" x14ac:dyDescent="0.25">
      <c r="A54" s="3"/>
      <c r="B54" s="216"/>
      <c r="C54" s="217"/>
      <c r="D54" s="217"/>
      <c r="E54" s="218"/>
      <c r="F54" s="237"/>
      <c r="G54" s="237"/>
      <c r="H54" s="237"/>
      <c r="I54" s="237"/>
      <c r="J54" s="237"/>
      <c r="K54" s="237"/>
      <c r="L54" s="237"/>
      <c r="M54" s="237"/>
      <c r="N54" s="237"/>
      <c r="O54" s="237"/>
      <c r="P54" s="237"/>
      <c r="Q54" s="238"/>
    </row>
    <row r="55" spans="1:17" x14ac:dyDescent="0.25">
      <c r="A55" s="3"/>
      <c r="B55" s="216"/>
      <c r="C55" s="217"/>
      <c r="D55" s="217"/>
      <c r="E55" s="218"/>
      <c r="F55" s="237"/>
      <c r="G55" s="237"/>
      <c r="H55" s="237"/>
      <c r="I55" s="237"/>
      <c r="J55" s="237"/>
      <c r="K55" s="237"/>
      <c r="L55" s="237"/>
      <c r="M55" s="237"/>
      <c r="N55" s="237"/>
      <c r="O55" s="237"/>
      <c r="P55" s="237"/>
      <c r="Q55" s="238"/>
    </row>
    <row r="56" spans="1:17" x14ac:dyDescent="0.25">
      <c r="B56" s="216"/>
      <c r="C56" s="217"/>
      <c r="D56" s="217"/>
      <c r="E56" s="218"/>
      <c r="F56" s="237"/>
      <c r="G56" s="237"/>
      <c r="H56" s="237"/>
      <c r="I56" s="237"/>
      <c r="J56" s="237"/>
      <c r="K56" s="237"/>
      <c r="L56" s="237"/>
      <c r="M56" s="237"/>
      <c r="N56" s="237"/>
      <c r="O56" s="237"/>
      <c r="P56" s="237"/>
      <c r="Q56" s="238"/>
    </row>
    <row r="57" spans="1:17" x14ac:dyDescent="0.25">
      <c r="B57" s="216"/>
      <c r="C57" s="217"/>
      <c r="D57" s="217"/>
      <c r="E57" s="218"/>
      <c r="F57" s="237"/>
      <c r="G57" s="237"/>
      <c r="H57" s="237"/>
      <c r="I57" s="237"/>
      <c r="J57" s="237"/>
      <c r="K57" s="237"/>
      <c r="L57" s="237"/>
      <c r="M57" s="237"/>
      <c r="N57" s="237"/>
      <c r="O57" s="237"/>
      <c r="P57" s="237"/>
      <c r="Q57" s="238"/>
    </row>
    <row r="58" spans="1:17" x14ac:dyDescent="0.25">
      <c r="B58" s="216"/>
      <c r="C58" s="217"/>
      <c r="D58" s="217"/>
      <c r="E58" s="218"/>
      <c r="F58" s="237"/>
      <c r="G58" s="237"/>
      <c r="H58" s="237"/>
      <c r="I58" s="237"/>
      <c r="J58" s="237"/>
      <c r="K58" s="237"/>
      <c r="L58" s="237"/>
      <c r="M58" s="237"/>
      <c r="N58" s="237"/>
      <c r="O58" s="237"/>
      <c r="P58" s="237"/>
      <c r="Q58" s="238"/>
    </row>
    <row r="59" spans="1:17" x14ac:dyDescent="0.25">
      <c r="B59" s="216"/>
      <c r="C59" s="217"/>
      <c r="D59" s="217"/>
      <c r="E59" s="218"/>
      <c r="F59" s="237"/>
      <c r="G59" s="237"/>
      <c r="H59" s="237"/>
      <c r="I59" s="237"/>
      <c r="J59" s="237"/>
      <c r="K59" s="237"/>
      <c r="L59" s="237"/>
      <c r="M59" s="237"/>
      <c r="N59" s="237"/>
      <c r="O59" s="237"/>
      <c r="P59" s="237"/>
      <c r="Q59" s="238"/>
    </row>
    <row r="60" spans="1:17" x14ac:dyDescent="0.25">
      <c r="B60" s="216"/>
      <c r="C60" s="217"/>
      <c r="D60" s="217"/>
      <c r="E60" s="218"/>
      <c r="F60" s="237"/>
      <c r="G60" s="237"/>
      <c r="H60" s="237"/>
      <c r="I60" s="237"/>
      <c r="J60" s="237"/>
      <c r="K60" s="237"/>
      <c r="L60" s="237"/>
      <c r="M60" s="237"/>
      <c r="N60" s="237"/>
      <c r="O60" s="237"/>
      <c r="P60" s="237"/>
      <c r="Q60" s="238"/>
    </row>
    <row r="61" spans="1:17" x14ac:dyDescent="0.25">
      <c r="B61" s="216"/>
      <c r="C61" s="217"/>
      <c r="D61" s="217"/>
      <c r="E61" s="218"/>
      <c r="F61" s="237"/>
      <c r="G61" s="237"/>
      <c r="H61" s="237"/>
      <c r="I61" s="237"/>
      <c r="J61" s="237"/>
      <c r="K61" s="237"/>
      <c r="L61" s="237"/>
      <c r="M61" s="237"/>
      <c r="N61" s="237"/>
      <c r="O61" s="237"/>
      <c r="P61" s="237"/>
      <c r="Q61" s="238"/>
    </row>
    <row r="62" spans="1:17" x14ac:dyDescent="0.25">
      <c r="B62" s="216"/>
      <c r="C62" s="217"/>
      <c r="D62" s="217"/>
      <c r="E62" s="218"/>
      <c r="F62" s="237"/>
      <c r="G62" s="237"/>
      <c r="H62" s="237"/>
      <c r="I62" s="237"/>
      <c r="J62" s="237"/>
      <c r="K62" s="237"/>
      <c r="L62" s="237"/>
      <c r="M62" s="237"/>
      <c r="N62" s="237"/>
      <c r="O62" s="237"/>
      <c r="P62" s="237"/>
      <c r="Q62" s="238"/>
    </row>
    <row r="63" spans="1:17" x14ac:dyDescent="0.25">
      <c r="B63" s="216"/>
      <c r="C63" s="217"/>
      <c r="D63" s="217"/>
      <c r="E63" s="218"/>
      <c r="F63" s="237"/>
      <c r="G63" s="237"/>
      <c r="H63" s="237"/>
      <c r="I63" s="237"/>
      <c r="J63" s="237"/>
      <c r="K63" s="237"/>
      <c r="L63" s="237"/>
      <c r="M63" s="237"/>
      <c r="N63" s="237"/>
      <c r="O63" s="237"/>
      <c r="P63" s="237"/>
      <c r="Q63" s="238"/>
    </row>
    <row r="64" spans="1:17" x14ac:dyDescent="0.25">
      <c r="B64" s="216"/>
      <c r="C64" s="217"/>
      <c r="D64" s="217"/>
      <c r="E64" s="218"/>
      <c r="F64" s="237"/>
      <c r="G64" s="237"/>
      <c r="H64" s="237"/>
      <c r="I64" s="237"/>
      <c r="J64" s="237"/>
      <c r="K64" s="237"/>
      <c r="L64" s="237"/>
      <c r="M64" s="237"/>
      <c r="N64" s="237"/>
      <c r="O64" s="237"/>
      <c r="P64" s="237"/>
      <c r="Q64" s="238"/>
    </row>
    <row r="65" spans="2:17" x14ac:dyDescent="0.25">
      <c r="B65" s="216"/>
      <c r="C65" s="217"/>
      <c r="D65" s="217"/>
      <c r="E65" s="218"/>
      <c r="F65" s="237"/>
      <c r="G65" s="237"/>
      <c r="H65" s="237"/>
      <c r="I65" s="237"/>
      <c r="J65" s="237"/>
      <c r="K65" s="237"/>
      <c r="L65" s="237"/>
      <c r="M65" s="237"/>
      <c r="N65" s="237"/>
      <c r="O65" s="237"/>
      <c r="P65" s="237"/>
      <c r="Q65" s="238"/>
    </row>
    <row r="66" spans="2:17" x14ac:dyDescent="0.25">
      <c r="B66" s="216"/>
      <c r="C66" s="217"/>
      <c r="D66" s="217"/>
      <c r="E66" s="218"/>
      <c r="F66" s="237"/>
      <c r="G66" s="237"/>
      <c r="H66" s="237"/>
      <c r="I66" s="237"/>
      <c r="J66" s="237"/>
      <c r="K66" s="237"/>
      <c r="L66" s="237"/>
      <c r="M66" s="237"/>
      <c r="N66" s="237"/>
      <c r="O66" s="237"/>
      <c r="P66" s="237"/>
      <c r="Q66" s="238"/>
    </row>
    <row r="67" spans="2:17" x14ac:dyDescent="0.25">
      <c r="B67" s="216"/>
      <c r="C67" s="217"/>
      <c r="D67" s="217"/>
      <c r="E67" s="218"/>
      <c r="F67" s="237"/>
      <c r="G67" s="237"/>
      <c r="H67" s="237"/>
      <c r="I67" s="237"/>
      <c r="J67" s="237"/>
      <c r="K67" s="237"/>
      <c r="L67" s="237"/>
      <c r="M67" s="237"/>
      <c r="N67" s="237"/>
      <c r="O67" s="237"/>
      <c r="P67" s="237"/>
      <c r="Q67" s="238"/>
    </row>
    <row r="68" spans="2:17" x14ac:dyDescent="0.25">
      <c r="B68" s="216"/>
      <c r="C68" s="217"/>
      <c r="D68" s="217"/>
      <c r="E68" s="218"/>
      <c r="F68" s="237"/>
      <c r="G68" s="237"/>
      <c r="H68" s="237"/>
      <c r="I68" s="237"/>
      <c r="J68" s="237"/>
      <c r="K68" s="237"/>
      <c r="L68" s="237"/>
      <c r="M68" s="237"/>
      <c r="N68" s="237"/>
      <c r="O68" s="237"/>
      <c r="P68" s="237"/>
      <c r="Q68" s="238"/>
    </row>
    <row r="69" spans="2:17" x14ac:dyDescent="0.25">
      <c r="B69" s="216"/>
      <c r="C69" s="217"/>
      <c r="D69" s="217"/>
      <c r="E69" s="218"/>
      <c r="F69" s="237"/>
      <c r="G69" s="237"/>
      <c r="H69" s="237"/>
      <c r="I69" s="237"/>
      <c r="J69" s="237"/>
      <c r="K69" s="237"/>
      <c r="L69" s="237"/>
      <c r="M69" s="237"/>
      <c r="N69" s="237"/>
      <c r="O69" s="237"/>
      <c r="P69" s="237"/>
      <c r="Q69" s="238"/>
    </row>
    <row r="70" spans="2:17" x14ac:dyDescent="0.25">
      <c r="B70" s="223"/>
      <c r="C70" s="224"/>
      <c r="D70" s="224"/>
      <c r="E70" s="225"/>
      <c r="F70" s="239"/>
      <c r="G70" s="239"/>
      <c r="H70" s="239"/>
      <c r="I70" s="239"/>
      <c r="J70" s="239"/>
      <c r="K70" s="239"/>
      <c r="L70" s="239"/>
      <c r="M70" s="239"/>
      <c r="N70" s="239"/>
      <c r="O70" s="239"/>
      <c r="P70" s="239"/>
      <c r="Q70" s="240"/>
    </row>
  </sheetData>
  <sheetProtection algorithmName="SHA-512" hashValue="k3b30uxsyhm+trpilxu+RQEtlMUISZsQuZtknu+OKXx0Qbz7/1AyfyPTt7XGa88qgHPEFWm26n6m/vDdhS3h3Q==" saltValue="+GOOXj2wUh+IgnC3Ueaq2A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ignoredErrors>
    <ignoredError sqref="G106:J1048575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E0ED-323A-415B-A218-B7A51E9C4EB9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IFERROR(INDEX(Calc!$H$7:$H$18,COLUMN(CY_Target_Cumulative!F4)-COLUMN(CY_Target_Cumulative!$E$4)),"")</f>
        <v>Jan 2022</v>
      </c>
      <c r="G5" s="39" t="str">
        <f>IFERROR(INDEX(Calc!$H$7:$H$18,COLUMN(CY_Target_Cumulative!G4)-COLUMN(CY_Target_Cumulative!$E$4)),"")</f>
        <v>Feb 2022</v>
      </c>
      <c r="H5" s="39" t="str">
        <f>IFERROR(INDEX(Calc!$H$7:$H$18,COLUMN(CY_Target_Cumulative!H4)-COLUMN(CY_Target_Cumulative!$E$4)),"")</f>
        <v>Mar 2022</v>
      </c>
      <c r="I5" s="39" t="str">
        <f>IFERROR(INDEX(Calc!$H$7:$H$18,COLUMN(CY_Target_Cumulative!I4)-COLUMN(CY_Target_Cumulative!$E$4)),"")</f>
        <v>Apr 2022</v>
      </c>
      <c r="J5" s="39" t="str">
        <f>IFERROR(INDEX(Calc!$H$7:$H$18,COLUMN(CY_Target_Cumulative!J4)-COLUMN(CY_Target_Cumulative!$E$4)),"")</f>
        <v>May 2022</v>
      </c>
      <c r="K5" s="39" t="str">
        <f>IFERROR(INDEX(Calc!$H$7:$H$18,COLUMN(CY_Target_Cumulative!K4)-COLUMN(CY_Target_Cumulative!$E$4)),"")</f>
        <v>Jun 2022</v>
      </c>
      <c r="L5" s="39" t="str">
        <f>IFERROR(INDEX(Calc!$H$7:$H$18,COLUMN(CY_Target_Cumulative!L4)-COLUMN(CY_Target_Cumulative!$E$4)),"")</f>
        <v>Jul 2022</v>
      </c>
      <c r="M5" s="39" t="str">
        <f>IFERROR(INDEX(Calc!$H$7:$H$18,COLUMN(CY_Target_Cumulative!M4)-COLUMN(CY_Target_Cumulative!$E$4)),"")</f>
        <v>Aug 2022</v>
      </c>
      <c r="N5" s="39" t="str">
        <f>IFERROR(INDEX(Calc!$H$7:$H$18,COLUMN(CY_Target_Cumulative!N4)-COLUMN(CY_Target_Cumulative!$E$4)),"")</f>
        <v>Sep 2022</v>
      </c>
      <c r="O5" s="39" t="str">
        <f>IFERROR(INDEX(Calc!$H$7:$H$18,COLUMN(CY_Target_Cumulative!O4)-COLUMN(CY_Target_Cumulative!$E$4)),"")</f>
        <v>Oct 2022</v>
      </c>
      <c r="P5" s="39" t="str">
        <f>IFERROR(INDEX(Calc!$H$7:$H$18,COLUMN(CY_Target_Cumulative!P4)-COLUMN(CY_Target_Cumulative!$E$4)),"")</f>
        <v>Nov 2022</v>
      </c>
      <c r="Q5" s="40" t="str">
        <f>IFERROR(INDEX(Calc!$H$7:$H$18,COLUMN(CY_Target_Cumulative!Q4)-COLUMN(CY_Target_Cumulative!$E$4)),"")</f>
        <v>Dec 2022</v>
      </c>
    </row>
    <row r="6" spans="1:17" x14ac:dyDescent="0.25">
      <c r="A6" s="3"/>
      <c r="B6" s="67">
        <f>IFERROR(IF(LEN(INDEX(Metrics!$B$6:$E$22,ROW($A6)-ROW($A$5),MATCH(B$5,Metrics!$B$5:$E$5,0)))=0,"",INDEX(Metrics!$B$6:$E$22,ROW($A6)-ROW($A$5),MATCH(B$5,Metrics!$B$5:$E$5,0))),"")</f>
        <v>101</v>
      </c>
      <c r="C6" s="161" t="str">
        <f>IFERROR(IF(LEN(INDEX(Metrics!$B$6:$E$22,ROW($A6)-ROW($A$5),MATCH(C$5,Metrics!$B$5:$E$5,0)))=0,"",INDEX(Metrics!$B$6:$E$22,ROW($A6)-ROW($A$5),MATCH(C$5,Metrics!$B$5:$E$5,0))),"")</f>
        <v>Customer Satisfaction</v>
      </c>
      <c r="D6" s="161" t="str">
        <f>IFERROR(IF(LEN(INDEX(Metrics!$B$6:$E$22,ROW($A6)-ROW($A$5),MATCH(D$5,Metrics!$B$5:$E$5,0)))=0,"",INDEX(Metrics!$B$6:$E$22,ROW($A6)-ROW($A$5),MATCH(D$5,Metrics!$B$5:$E$5,0))),"")</f>
        <v>Average Hold Time</v>
      </c>
      <c r="E6" s="68" t="str">
        <f>IFERROR(IF(LEN(INDEX(Metrics!$B$6:$E$22,ROW($A6)-ROW($A$5),MATCH(E$5,Metrics!$B$5:$E$5,0)))=0,"",INDEX(Metrics!$B$6:$E$22,ROW($A6)-ROW($A$5),MATCH(E$5,Metrics!$B$5:$E$5,0))),"")</f>
        <v>Seconds</v>
      </c>
      <c r="F6" s="190">
        <f>IFERROR(IF(INDEX(Metrics!$G$6:$G$22,MATCH(CY_Target_Cumulative!$D6,Metrics!$D$6:$D$22,0))=Calc!$K$8,SUM(CY_Target!$F6:F6),AVERAGE(CY_Target!$F6:F6)),"")</f>
        <v>12.5</v>
      </c>
      <c r="G6" s="190">
        <f>IFERROR(IF(INDEX(Metrics!$G$6:$G$22,MATCH(CY_Target_Cumulative!$D6,Metrics!$D$6:$D$22,0))=Calc!$K$8,SUM(CY_Target!$F6:G6),AVERAGE(CY_Target!$F6:G6)),"")</f>
        <v>12.5</v>
      </c>
      <c r="H6" s="190">
        <f>IFERROR(IF(INDEX(Metrics!$G$6:$G$22,MATCH(CY_Target_Cumulative!$D6,Metrics!$D$6:$D$22,0))=Calc!$K$8,SUM(CY_Target!$F6:H6),AVERAGE(CY_Target!$F6:H6)),"")</f>
        <v>12.5</v>
      </c>
      <c r="I6" s="190">
        <f>IFERROR(IF(INDEX(Metrics!$G$6:$G$22,MATCH(CY_Target_Cumulative!$D6,Metrics!$D$6:$D$22,0))=Calc!$K$8,SUM(CY_Target!$F6:I6),AVERAGE(CY_Target!$F6:I6)),"")</f>
        <v>12.5</v>
      </c>
      <c r="J6" s="190">
        <f>IFERROR(IF(INDEX(Metrics!$G$6:$G$22,MATCH(CY_Target_Cumulative!$D6,Metrics!$D$6:$D$22,0))=Calc!$K$8,SUM(CY_Target!$F6:J6),AVERAGE(CY_Target!$F6:J6)),"")</f>
        <v>12.5</v>
      </c>
      <c r="K6" s="190">
        <f>IFERROR(IF(INDEX(Metrics!$G$6:$G$22,MATCH(CY_Target_Cumulative!$D6,Metrics!$D$6:$D$22,0))=Calc!$K$8,SUM(CY_Target!$F6:K6),AVERAGE(CY_Target!$F6:K6)),"")</f>
        <v>12.5</v>
      </c>
      <c r="L6" s="191">
        <f>IFERROR(IF(INDEX(Metrics!$G$6:$G$22,MATCH(CY_Target_Cumulative!$D6,Metrics!$D$6:$D$22,0))=Calc!$K$8,SUM(CY_Target!$F6:L6),AVERAGE(CY_Target!$F6:L6)),"")</f>
        <v>12.5</v>
      </c>
      <c r="M6" s="191">
        <f>IFERROR(IF(INDEX(Metrics!$G$6:$G$22,MATCH(CY_Target_Cumulative!$D6,Metrics!$D$6:$D$22,0))=Calc!$K$8,SUM(CY_Target!$F6:M6),AVERAGE(CY_Target!$F6:M6)),"")</f>
        <v>12.5</v>
      </c>
      <c r="N6" s="191">
        <f>IFERROR(IF(INDEX(Metrics!$G$6:$G$22,MATCH(CY_Target_Cumulative!$D6,Metrics!$D$6:$D$22,0))=Calc!$K$8,SUM(CY_Target!$F6:N6),AVERAGE(CY_Target!$F6:N6)),"")</f>
        <v>12.5</v>
      </c>
      <c r="O6" s="191">
        <f>IFERROR(IF(INDEX(Metrics!$G$6:$G$22,MATCH(CY_Target_Cumulative!$D6,Metrics!$D$6:$D$22,0))=Calc!$K$8,SUM(CY_Target!$F6:O6),AVERAGE(CY_Target!$F6:O6)),"")</f>
        <v>12.5</v>
      </c>
      <c r="P6" s="191">
        <f>IFERROR(IF(INDEX(Metrics!$G$6:$G$22,MATCH(CY_Target_Cumulative!$D6,Metrics!$D$6:$D$22,0))=Calc!$K$8,SUM(CY_Target!$F6:P6),AVERAGE(CY_Target!$F6:P6)),"")</f>
        <v>12.5</v>
      </c>
      <c r="Q6" s="192">
        <f>IFERROR(IF(INDEX(Metrics!$G$6:$G$22,MATCH(CY_Target_Cumulative!$D6,Metrics!$D$6:$D$22,0))=Calc!$K$8,SUM(CY_Target!$F6:Q6),AVERAGE(CY_Target!$F6:Q6)),"")</f>
        <v>12.5</v>
      </c>
    </row>
    <row r="7" spans="1:17" x14ac:dyDescent="0.25">
      <c r="A7" s="3"/>
      <c r="B7" s="62">
        <f>IFERROR(IF(LEN(INDEX(Metrics!$B$6:$E$22,ROW($A7)-ROW($A$5),MATCH(B$5,Metrics!$B$5:$E$5,0)))=0,"",INDEX(Metrics!$B$6:$E$22,ROW($A7)-ROW($A$5),MATCH(B$5,Metrics!$B$5:$E$5,0))),"")</f>
        <v>102</v>
      </c>
      <c r="C7" s="160" t="str">
        <f>IFERROR(IF(LEN(INDEX(Metrics!$B$6:$E$22,ROW($A7)-ROW($A$5),MATCH(C$5,Metrics!$B$5:$E$5,0)))=0,"",INDEX(Metrics!$B$6:$E$22,ROW($A7)-ROW($A$5),MATCH(C$5,Metrics!$B$5:$E$5,0))),"")</f>
        <v>Customer Satisfaction</v>
      </c>
      <c r="D7" s="160" t="str">
        <f>IFERROR(IF(LEN(INDEX(Metrics!$B$6:$E$22,ROW($A7)-ROW($A$5),MATCH(D$5,Metrics!$B$5:$E$5,0)))=0,"",INDEX(Metrics!$B$6:$E$22,ROW($A7)-ROW($A$5),MATCH(D$5,Metrics!$B$5:$E$5,0))),"")</f>
        <v>Average Speed of Answer (ASA)</v>
      </c>
      <c r="E7" s="42" t="str">
        <f>IFERROR(IF(LEN(INDEX(Metrics!$B$6:$E$22,ROW($A7)-ROW($A$5),MATCH(E$5,Metrics!$B$5:$E$5,0)))=0,"",INDEX(Metrics!$B$6:$E$22,ROW($A7)-ROW($A$5),MATCH(E$5,Metrics!$B$5:$E$5,0))),"")</f>
        <v>Seconds</v>
      </c>
      <c r="F7" s="193">
        <f>IFERROR(IF(INDEX(Metrics!$G$6:$G$22,MATCH(CY_Target_Cumulative!$D7,Metrics!$D$6:$D$22,0))=Calc!$K$8,SUM(CY_Target!$F7:F7),AVERAGE(CY_Target!$F7:F7)),"")</f>
        <v>9.6999999999999993</v>
      </c>
      <c r="G7" s="193">
        <f>IFERROR(IF(INDEX(Metrics!$G$6:$G$22,MATCH(CY_Target_Cumulative!$D7,Metrics!$D$6:$D$22,0))=Calc!$K$8,SUM(CY_Target!$F7:G7),AVERAGE(CY_Target!$F7:G7)),"")</f>
        <v>9.6999999999999993</v>
      </c>
      <c r="H7" s="193">
        <f>IFERROR(IF(INDEX(Metrics!$G$6:$G$22,MATCH(CY_Target_Cumulative!$D7,Metrics!$D$6:$D$22,0))=Calc!$K$8,SUM(CY_Target!$F7:H7),AVERAGE(CY_Target!$F7:H7)),"")</f>
        <v>9.6999999999999993</v>
      </c>
      <c r="I7" s="193">
        <f>IFERROR(IF(INDEX(Metrics!$G$6:$G$22,MATCH(CY_Target_Cumulative!$D7,Metrics!$D$6:$D$22,0))=Calc!$K$8,SUM(CY_Target!$F7:I7),AVERAGE(CY_Target!$F7:I7)),"")</f>
        <v>9.6999999999999993</v>
      </c>
      <c r="J7" s="193">
        <f>IFERROR(IF(INDEX(Metrics!$G$6:$G$22,MATCH(CY_Target_Cumulative!$D7,Metrics!$D$6:$D$22,0))=Calc!$K$8,SUM(CY_Target!$F7:J7),AVERAGE(CY_Target!$F7:J7)),"")</f>
        <v>9.6999999999999993</v>
      </c>
      <c r="K7" s="193">
        <f>IFERROR(IF(INDEX(Metrics!$G$6:$G$22,MATCH(CY_Target_Cumulative!$D7,Metrics!$D$6:$D$22,0))=Calc!$K$8,SUM(CY_Target!$F7:K7),AVERAGE(CY_Target!$F7:K7)),"")</f>
        <v>9.7000000000000011</v>
      </c>
      <c r="L7" s="194">
        <f>IFERROR(IF(INDEX(Metrics!$G$6:$G$22,MATCH(CY_Target_Cumulative!$D7,Metrics!$D$6:$D$22,0))=Calc!$K$8,SUM(CY_Target!$F7:L7),AVERAGE(CY_Target!$F7:L7)),"")</f>
        <v>9.7000000000000011</v>
      </c>
      <c r="M7" s="194">
        <f>IFERROR(IF(INDEX(Metrics!$G$6:$G$22,MATCH(CY_Target_Cumulative!$D7,Metrics!$D$6:$D$22,0))=Calc!$K$8,SUM(CY_Target!$F7:M7),AVERAGE(CY_Target!$F7:M7)),"")</f>
        <v>9.7000000000000011</v>
      </c>
      <c r="N7" s="194">
        <f>IFERROR(IF(INDEX(Metrics!$G$6:$G$22,MATCH(CY_Target_Cumulative!$D7,Metrics!$D$6:$D$22,0))=Calc!$K$8,SUM(CY_Target!$F7:N7),AVERAGE(CY_Target!$F7:N7)),"")</f>
        <v>9.7000000000000011</v>
      </c>
      <c r="O7" s="194">
        <f>IFERROR(IF(INDEX(Metrics!$G$6:$G$22,MATCH(CY_Target_Cumulative!$D7,Metrics!$D$6:$D$22,0))=Calc!$K$8,SUM(CY_Target!$F7:O7),AVERAGE(CY_Target!$F7:O7)),"")</f>
        <v>9.7000000000000011</v>
      </c>
      <c r="P7" s="194">
        <f>IFERROR(IF(INDEX(Metrics!$G$6:$G$22,MATCH(CY_Target_Cumulative!$D7,Metrics!$D$6:$D$22,0))=Calc!$K$8,SUM(CY_Target!$F7:P7),AVERAGE(CY_Target!$F7:P7)),"")</f>
        <v>9.7000000000000011</v>
      </c>
      <c r="Q7" s="195">
        <f>IFERROR(IF(INDEX(Metrics!$G$6:$G$22,MATCH(CY_Target_Cumulative!$D7,Metrics!$D$6:$D$22,0))=Calc!$K$8,SUM(CY_Target!$F7:Q7),AVERAGE(CY_Target!$F7:Q7)),"")</f>
        <v>9.7000000000000011</v>
      </c>
    </row>
    <row r="8" spans="1:17" x14ac:dyDescent="0.25">
      <c r="A8" s="3"/>
      <c r="B8" s="62">
        <f>IFERROR(IF(LEN(INDEX(Metrics!$B$6:$E$22,ROW($A8)-ROW($A$5),MATCH(B$5,Metrics!$B$5:$E$5,0)))=0,"",INDEX(Metrics!$B$6:$E$22,ROW($A8)-ROW($A$5),MATCH(B$5,Metrics!$B$5:$E$5,0))),"")</f>
        <v>103</v>
      </c>
      <c r="C8" s="160" t="str">
        <f>IFERROR(IF(LEN(INDEX(Metrics!$B$6:$E$22,ROW($A8)-ROW($A$5),MATCH(C$5,Metrics!$B$5:$E$5,0)))=0,"",INDEX(Metrics!$B$6:$E$22,ROW($A8)-ROW($A$5),MATCH(C$5,Metrics!$B$5:$E$5,0))),"")</f>
        <v>Customer Satisfaction</v>
      </c>
      <c r="D8" s="160" t="str">
        <f>IFERROR(IF(LEN(INDEX(Metrics!$B$6:$E$22,ROW($A8)-ROW($A$5),MATCH(D$5,Metrics!$B$5:$E$5,0)))=0,"",INDEX(Metrics!$B$6:$E$22,ROW($A8)-ROW($A$5),MATCH(D$5,Metrics!$B$5:$E$5,0))),"")</f>
        <v>Abandonment Rate</v>
      </c>
      <c r="E8" s="42" t="str">
        <f>IFERROR(IF(LEN(INDEX(Metrics!$B$6:$E$22,ROW($A8)-ROW($A$5),MATCH(E$5,Metrics!$B$5:$E$5,0)))=0,"",INDEX(Metrics!$B$6:$E$22,ROW($A8)-ROW($A$5),MATCH(E$5,Metrics!$B$5:$E$5,0))),"")</f>
        <v>%</v>
      </c>
      <c r="F8" s="198">
        <f>IFERROR(IF(INDEX(Metrics!$G$6:$G$22,MATCH(CY_Target_Cumulative!$D8,Metrics!$D$6:$D$22,0))=Calc!$K$8,SUM(CY_Target!$F8:F8),AVERAGE(CY_Target!$F8:F8)),"")</f>
        <v>6.3E-2</v>
      </c>
      <c r="G8" s="198">
        <f>IFERROR(IF(INDEX(Metrics!$G$6:$G$22,MATCH(CY_Target_Cumulative!$D8,Metrics!$D$6:$D$22,0))=Calc!$K$8,SUM(CY_Target!$F8:G8),AVERAGE(CY_Target!$F8:G8)),"")</f>
        <v>6.3E-2</v>
      </c>
      <c r="H8" s="198">
        <f>IFERROR(IF(INDEX(Metrics!$G$6:$G$22,MATCH(CY_Target_Cumulative!$D8,Metrics!$D$6:$D$22,0))=Calc!$K$8,SUM(CY_Target!$F8:H8),AVERAGE(CY_Target!$F8:H8)),"")</f>
        <v>6.3E-2</v>
      </c>
      <c r="I8" s="198">
        <f>IFERROR(IF(INDEX(Metrics!$G$6:$G$22,MATCH(CY_Target_Cumulative!$D8,Metrics!$D$6:$D$22,0))=Calc!$K$8,SUM(CY_Target!$F8:I8),AVERAGE(CY_Target!$F8:I8)),"")</f>
        <v>6.3E-2</v>
      </c>
      <c r="J8" s="198">
        <f>IFERROR(IF(INDEX(Metrics!$G$6:$G$22,MATCH(CY_Target_Cumulative!$D8,Metrics!$D$6:$D$22,0))=Calc!$K$8,SUM(CY_Target!$F8:J8),AVERAGE(CY_Target!$F8:J8)),"")</f>
        <v>6.3E-2</v>
      </c>
      <c r="K8" s="198">
        <f>IFERROR(IF(INDEX(Metrics!$G$6:$G$22,MATCH(CY_Target_Cumulative!$D8,Metrics!$D$6:$D$22,0))=Calc!$K$8,SUM(CY_Target!$F8:K8),AVERAGE(CY_Target!$F8:K8)),"")</f>
        <v>6.3E-2</v>
      </c>
      <c r="L8" s="197">
        <f>IFERROR(IF(INDEX(Metrics!$G$6:$G$22,MATCH(CY_Target_Cumulative!$D8,Metrics!$D$6:$D$22,0))=Calc!$K$8,SUM(CY_Target!$F8:L8),AVERAGE(CY_Target!$F8:L8)),"")</f>
        <v>6.3E-2</v>
      </c>
      <c r="M8" s="197">
        <f>IFERROR(IF(INDEX(Metrics!$G$6:$G$22,MATCH(CY_Target_Cumulative!$D8,Metrics!$D$6:$D$22,0))=Calc!$K$8,SUM(CY_Target!$F8:M8),AVERAGE(CY_Target!$F8:M8)),"")</f>
        <v>6.3E-2</v>
      </c>
      <c r="N8" s="197">
        <f>IFERROR(IF(INDEX(Metrics!$G$6:$G$22,MATCH(CY_Target_Cumulative!$D8,Metrics!$D$6:$D$22,0))=Calc!$K$8,SUM(CY_Target!$F8:N8),AVERAGE(CY_Target!$F8:N8)),"")</f>
        <v>6.3E-2</v>
      </c>
      <c r="O8" s="197">
        <f>IFERROR(IF(INDEX(Metrics!$G$6:$G$22,MATCH(CY_Target_Cumulative!$D8,Metrics!$D$6:$D$22,0))=Calc!$K$8,SUM(CY_Target!$F8:O8),AVERAGE(CY_Target!$F8:O8)),"")</f>
        <v>6.3E-2</v>
      </c>
      <c r="P8" s="197">
        <f>IFERROR(IF(INDEX(Metrics!$G$6:$G$22,MATCH(CY_Target_Cumulative!$D8,Metrics!$D$6:$D$22,0))=Calc!$K$8,SUM(CY_Target!$F8:P8),AVERAGE(CY_Target!$F8:P8)),"")</f>
        <v>6.3E-2</v>
      </c>
      <c r="Q8" s="200">
        <f>IFERROR(IF(INDEX(Metrics!$G$6:$G$22,MATCH(CY_Target_Cumulative!$D8,Metrics!$D$6:$D$22,0))=Calc!$K$8,SUM(CY_Target!$F8:Q8),AVERAGE(CY_Target!$F8:Q8)),"")</f>
        <v>6.3E-2</v>
      </c>
    </row>
    <row r="9" spans="1:17" x14ac:dyDescent="0.25">
      <c r="A9" s="3"/>
      <c r="B9" s="62">
        <f>IFERROR(IF(LEN(INDEX(Metrics!$B$6:$E$22,ROW($A9)-ROW($A$5),MATCH(B$5,Metrics!$B$5:$E$5,0)))=0,"",INDEX(Metrics!$B$6:$E$22,ROW($A9)-ROW($A$5),MATCH(B$5,Metrics!$B$5:$E$5,0))),"")</f>
        <v>104</v>
      </c>
      <c r="C9" s="160" t="str">
        <f>IFERROR(IF(LEN(INDEX(Metrics!$B$6:$E$22,ROW($A9)-ROW($A$5),MATCH(C$5,Metrics!$B$5:$E$5,0)))=0,"",INDEX(Metrics!$B$6:$E$22,ROW($A9)-ROW($A$5),MATCH(C$5,Metrics!$B$5:$E$5,0))),"")</f>
        <v>Customer Satisfaction</v>
      </c>
      <c r="D9" s="160" t="str">
        <f>IFERROR(IF(LEN(INDEX(Metrics!$B$6:$E$22,ROW($A9)-ROW($A$5),MATCH(D$5,Metrics!$B$5:$E$5,0)))=0,"",INDEX(Metrics!$B$6:$E$22,ROW($A9)-ROW($A$5),MATCH(D$5,Metrics!$B$5:$E$5,0))),"")</f>
        <v>SLA Adherence: Speed of Answer (&lt; 10 sec)</v>
      </c>
      <c r="E9" s="42" t="str">
        <f>IFERROR(IF(LEN(INDEX(Metrics!$B$6:$E$22,ROW($A9)-ROW($A$5),MATCH(E$5,Metrics!$B$5:$E$5,0)))=0,"",INDEX(Metrics!$B$6:$E$22,ROW($A9)-ROW($A$5),MATCH(E$5,Metrics!$B$5:$E$5,0))),"")</f>
        <v>%</v>
      </c>
      <c r="F9" s="198">
        <f>IFERROR(IF(INDEX(Metrics!$G$6:$G$22,MATCH(CY_Target_Cumulative!$D9,Metrics!$D$6:$D$22,0))=Calc!$K$8,SUM(CY_Target!$F9:F9),AVERAGE(CY_Target!$F9:F9)),"")</f>
        <v>0.81</v>
      </c>
      <c r="G9" s="198">
        <f>IFERROR(IF(INDEX(Metrics!$G$6:$G$22,MATCH(CY_Target_Cumulative!$D9,Metrics!$D$6:$D$22,0))=Calc!$K$8,SUM(CY_Target!$F9:G9),AVERAGE(CY_Target!$F9:G9)),"")</f>
        <v>0.81</v>
      </c>
      <c r="H9" s="198">
        <f>IFERROR(IF(INDEX(Metrics!$G$6:$G$22,MATCH(CY_Target_Cumulative!$D9,Metrics!$D$6:$D$22,0))=Calc!$K$8,SUM(CY_Target!$F9:H9),AVERAGE(CY_Target!$F9:H9)),"")</f>
        <v>0.81</v>
      </c>
      <c r="I9" s="198">
        <f>IFERROR(IF(INDEX(Metrics!$G$6:$G$22,MATCH(CY_Target_Cumulative!$D9,Metrics!$D$6:$D$22,0))=Calc!$K$8,SUM(CY_Target!$F9:I9),AVERAGE(CY_Target!$F9:I9)),"")</f>
        <v>0.81</v>
      </c>
      <c r="J9" s="198">
        <f>IFERROR(IF(INDEX(Metrics!$G$6:$G$22,MATCH(CY_Target_Cumulative!$D9,Metrics!$D$6:$D$22,0))=Calc!$K$8,SUM(CY_Target!$F9:J9),AVERAGE(CY_Target!$F9:J9)),"")</f>
        <v>0.81000000000000016</v>
      </c>
      <c r="K9" s="198">
        <f>IFERROR(IF(INDEX(Metrics!$G$6:$G$22,MATCH(CY_Target_Cumulative!$D9,Metrics!$D$6:$D$22,0))=Calc!$K$8,SUM(CY_Target!$F9:K9),AVERAGE(CY_Target!$F9:K9)),"")</f>
        <v>0.81000000000000016</v>
      </c>
      <c r="L9" s="198">
        <f>IFERROR(IF(INDEX(Metrics!$G$6:$G$22,MATCH(CY_Target_Cumulative!$D9,Metrics!$D$6:$D$22,0))=Calc!$K$8,SUM(CY_Target!$F9:L9),AVERAGE(CY_Target!$F9:L9)),"")</f>
        <v>0.81000000000000016</v>
      </c>
      <c r="M9" s="198">
        <f>IFERROR(IF(INDEX(Metrics!$G$6:$G$22,MATCH(CY_Target_Cumulative!$D9,Metrics!$D$6:$D$22,0))=Calc!$K$8,SUM(CY_Target!$F9:M9),AVERAGE(CY_Target!$F9:M9)),"")</f>
        <v>0.81000000000000016</v>
      </c>
      <c r="N9" s="198">
        <f>IFERROR(IF(INDEX(Metrics!$G$6:$G$22,MATCH(CY_Target_Cumulative!$D9,Metrics!$D$6:$D$22,0))=Calc!$K$8,SUM(CY_Target!$F9:N9),AVERAGE(CY_Target!$F9:N9)),"")</f>
        <v>0.81000000000000016</v>
      </c>
      <c r="O9" s="198">
        <f>IFERROR(IF(INDEX(Metrics!$G$6:$G$22,MATCH(CY_Target_Cumulative!$D9,Metrics!$D$6:$D$22,0))=Calc!$K$8,SUM(CY_Target!$F9:O9),AVERAGE(CY_Target!$F9:O9)),"")</f>
        <v>0.81000000000000016</v>
      </c>
      <c r="P9" s="198">
        <f>IFERROR(IF(INDEX(Metrics!$G$6:$G$22,MATCH(CY_Target_Cumulative!$D9,Metrics!$D$6:$D$22,0))=Calc!$K$8,SUM(CY_Target!$F9:P9),AVERAGE(CY_Target!$F9:P9)),"")</f>
        <v>0.81000000000000016</v>
      </c>
      <c r="Q9" s="199">
        <f>IFERROR(IF(INDEX(Metrics!$G$6:$G$22,MATCH(CY_Target_Cumulative!$D9,Metrics!$D$6:$D$22,0))=Calc!$K$8,SUM(CY_Target!$F9:Q9),AVERAGE(CY_Target!$F9:Q9)),"")</f>
        <v>0.81000000000000016</v>
      </c>
    </row>
    <row r="10" spans="1:17" x14ac:dyDescent="0.25">
      <c r="A10" s="3"/>
      <c r="B10" s="62">
        <f>IFERROR(IF(LEN(INDEX(Metrics!$B$6:$E$22,ROW($A10)-ROW($A$5),MATCH(B$5,Metrics!$B$5:$E$5,0)))=0,"",INDEX(Metrics!$B$6:$E$22,ROW($A10)-ROW($A$5),MATCH(B$5,Metrics!$B$5:$E$5,0))),"")</f>
        <v>105</v>
      </c>
      <c r="C10" s="160" t="str">
        <f>IFERROR(IF(LEN(INDEX(Metrics!$B$6:$E$22,ROW($A10)-ROW($A$5),MATCH(C$5,Metrics!$B$5:$E$5,0)))=0,"",INDEX(Metrics!$B$6:$E$22,ROW($A10)-ROW($A$5),MATCH(C$5,Metrics!$B$5:$E$5,0))),"")</f>
        <v>Customer Satisfaction</v>
      </c>
      <c r="D10" s="160" t="str">
        <f>IFERROR(IF(LEN(INDEX(Metrics!$B$6:$E$22,ROW($A10)-ROW($A$5),MATCH(D$5,Metrics!$B$5:$E$5,0)))=0,"",INDEX(Metrics!$B$6:$E$22,ROW($A10)-ROW($A$5),MATCH(D$5,Metrics!$B$5:$E$5,0))),"")</f>
        <v>First Contact Resolution Rate</v>
      </c>
      <c r="E10" s="42" t="str">
        <f>IFERROR(IF(LEN(INDEX(Metrics!$B$6:$E$22,ROW($A10)-ROW($A$5),MATCH(E$5,Metrics!$B$5:$E$5,0)))=0,"",INDEX(Metrics!$B$6:$E$22,ROW($A10)-ROW($A$5),MATCH(E$5,Metrics!$B$5:$E$5,0))),"")</f>
        <v>%</v>
      </c>
      <c r="F10" s="198">
        <f>IFERROR(IF(INDEX(Metrics!$G$6:$G$22,MATCH(CY_Target_Cumulative!$D10,Metrics!$D$6:$D$22,0))=Calc!$K$8,SUM(CY_Target!$F10:F10),AVERAGE(CY_Target!$F10:F10)),"")</f>
        <v>0.83</v>
      </c>
      <c r="G10" s="198">
        <f>IFERROR(IF(INDEX(Metrics!$G$6:$G$22,MATCH(CY_Target_Cumulative!$D10,Metrics!$D$6:$D$22,0))=Calc!$K$8,SUM(CY_Target!$F10:G10),AVERAGE(CY_Target!$F10:G10)),"")</f>
        <v>0.83</v>
      </c>
      <c r="H10" s="198">
        <f>IFERROR(IF(INDEX(Metrics!$G$6:$G$22,MATCH(CY_Target_Cumulative!$D10,Metrics!$D$6:$D$22,0))=Calc!$K$8,SUM(CY_Target!$F10:H10),AVERAGE(CY_Target!$F10:H10)),"")</f>
        <v>0.83</v>
      </c>
      <c r="I10" s="198">
        <f>IFERROR(IF(INDEX(Metrics!$G$6:$G$22,MATCH(CY_Target_Cumulative!$D10,Metrics!$D$6:$D$22,0))=Calc!$K$8,SUM(CY_Target!$F10:I10),AVERAGE(CY_Target!$F10:I10)),"")</f>
        <v>0.83</v>
      </c>
      <c r="J10" s="198">
        <f>IFERROR(IF(INDEX(Metrics!$G$6:$G$22,MATCH(CY_Target_Cumulative!$D10,Metrics!$D$6:$D$22,0))=Calc!$K$8,SUM(CY_Target!$F10:J10),AVERAGE(CY_Target!$F10:J10)),"")</f>
        <v>0.82999999999999985</v>
      </c>
      <c r="K10" s="198">
        <f>IFERROR(IF(INDEX(Metrics!$G$6:$G$22,MATCH(CY_Target_Cumulative!$D10,Metrics!$D$6:$D$22,0))=Calc!$K$8,SUM(CY_Target!$F10:K10),AVERAGE(CY_Target!$F10:K10)),"")</f>
        <v>0.83</v>
      </c>
      <c r="L10" s="197">
        <f>IFERROR(IF(INDEX(Metrics!$G$6:$G$22,MATCH(CY_Target_Cumulative!$D10,Metrics!$D$6:$D$22,0))=Calc!$K$8,SUM(CY_Target!$F10:L10),AVERAGE(CY_Target!$F10:L10)),"")</f>
        <v>0.83</v>
      </c>
      <c r="M10" s="197">
        <f>IFERROR(IF(INDEX(Metrics!$G$6:$G$22,MATCH(CY_Target_Cumulative!$D10,Metrics!$D$6:$D$22,0))=Calc!$K$8,SUM(CY_Target!$F10:M10),AVERAGE(CY_Target!$F10:M10)),"")</f>
        <v>0.83</v>
      </c>
      <c r="N10" s="197">
        <f>IFERROR(IF(INDEX(Metrics!$G$6:$G$22,MATCH(CY_Target_Cumulative!$D10,Metrics!$D$6:$D$22,0))=Calc!$K$8,SUM(CY_Target!$F10:N10),AVERAGE(CY_Target!$F10:N10)),"")</f>
        <v>0.83</v>
      </c>
      <c r="O10" s="197">
        <f>IFERROR(IF(INDEX(Metrics!$G$6:$G$22,MATCH(CY_Target_Cumulative!$D10,Metrics!$D$6:$D$22,0))=Calc!$K$8,SUM(CY_Target!$F10:O10),AVERAGE(CY_Target!$F10:O10)),"")</f>
        <v>0.83</v>
      </c>
      <c r="P10" s="197">
        <f>IFERROR(IF(INDEX(Metrics!$G$6:$G$22,MATCH(CY_Target_Cumulative!$D10,Metrics!$D$6:$D$22,0))=Calc!$K$8,SUM(CY_Target!$F10:P10),AVERAGE(CY_Target!$F10:P10)),"")</f>
        <v>0.83</v>
      </c>
      <c r="Q10" s="200">
        <f>IFERROR(IF(INDEX(Metrics!$G$6:$G$22,MATCH(CY_Target_Cumulative!$D10,Metrics!$D$6:$D$22,0))=Calc!$K$8,SUM(CY_Target!$F10:Q10),AVERAGE(CY_Target!$F10:Q10)),"")</f>
        <v>0.83</v>
      </c>
    </row>
    <row r="11" spans="1:17" x14ac:dyDescent="0.25">
      <c r="A11" s="3"/>
      <c r="B11" s="62">
        <f>IFERROR(IF(LEN(INDEX(Metrics!$B$6:$E$22,ROW($A11)-ROW($A$5),MATCH(B$5,Metrics!$B$5:$E$5,0)))=0,"",INDEX(Metrics!$B$6:$E$22,ROW($A11)-ROW($A$5),MATCH(B$5,Metrics!$B$5:$E$5,0))),"")</f>
        <v>106</v>
      </c>
      <c r="C11" s="160" t="str">
        <f>IFERROR(IF(LEN(INDEX(Metrics!$B$6:$E$22,ROW($A11)-ROW($A$5),MATCH(C$5,Metrics!$B$5:$E$5,0)))=0,"",INDEX(Metrics!$B$6:$E$22,ROW($A11)-ROW($A$5),MATCH(C$5,Metrics!$B$5:$E$5,0))),"")</f>
        <v>Customer Satisfaction</v>
      </c>
      <c r="D11" s="160" t="str">
        <f>IFERROR(IF(LEN(INDEX(Metrics!$B$6:$E$22,ROW($A11)-ROW($A$5),MATCH(D$5,Metrics!$B$5:$E$5,0)))=0,"",INDEX(Metrics!$B$6:$E$22,ROW($A11)-ROW($A$5),MATCH(D$5,Metrics!$B$5:$E$5,0))),"")</f>
        <v>Number of Holds per Call</v>
      </c>
      <c r="E11" s="42" t="str">
        <f>IFERROR(IF(LEN(INDEX(Metrics!$B$6:$E$22,ROW($A11)-ROW($A$5),MATCH(E$5,Metrics!$B$5:$E$5,0)))=0,"",INDEX(Metrics!$B$6:$E$22,ROW($A11)-ROW($A$5),MATCH(E$5,Metrics!$B$5:$E$5,0))),"")</f>
        <v>#</v>
      </c>
      <c r="F11" s="187">
        <f>IFERROR(IF(INDEX(Metrics!$G$6:$G$22,MATCH(CY_Target_Cumulative!$D11,Metrics!$D$6:$D$22,0))=Calc!$K$8,SUM(CY_Target!$F11:F11),AVERAGE(CY_Target!$F11:F11)),"")</f>
        <v>0.12</v>
      </c>
      <c r="G11" s="187">
        <f>IFERROR(IF(INDEX(Metrics!$G$6:$G$22,MATCH(CY_Target_Cumulative!$D11,Metrics!$D$6:$D$22,0))=Calc!$K$8,SUM(CY_Target!$F11:G11),AVERAGE(CY_Target!$F11:G11)),"")</f>
        <v>0.12</v>
      </c>
      <c r="H11" s="187">
        <f>IFERROR(IF(INDEX(Metrics!$G$6:$G$22,MATCH(CY_Target_Cumulative!$D11,Metrics!$D$6:$D$22,0))=Calc!$K$8,SUM(CY_Target!$F11:H11),AVERAGE(CY_Target!$F11:H11)),"")</f>
        <v>0.12</v>
      </c>
      <c r="I11" s="187">
        <f>IFERROR(IF(INDEX(Metrics!$G$6:$G$22,MATCH(CY_Target_Cumulative!$D11,Metrics!$D$6:$D$22,0))=Calc!$K$8,SUM(CY_Target!$F11:I11),AVERAGE(CY_Target!$F11:I11)),"")</f>
        <v>0.12</v>
      </c>
      <c r="J11" s="187">
        <f>IFERROR(IF(INDEX(Metrics!$G$6:$G$22,MATCH(CY_Target_Cumulative!$D11,Metrics!$D$6:$D$22,0))=Calc!$K$8,SUM(CY_Target!$F11:J11),AVERAGE(CY_Target!$F11:J11)),"")</f>
        <v>0.12</v>
      </c>
      <c r="K11" s="187">
        <f>IFERROR(IF(INDEX(Metrics!$G$6:$G$22,MATCH(CY_Target_Cumulative!$D11,Metrics!$D$6:$D$22,0))=Calc!$K$8,SUM(CY_Target!$F11:K11),AVERAGE(CY_Target!$F11:K11)),"")</f>
        <v>0.12</v>
      </c>
      <c r="L11" s="188">
        <f>IFERROR(IF(INDEX(Metrics!$G$6:$G$22,MATCH(CY_Target_Cumulative!$D11,Metrics!$D$6:$D$22,0))=Calc!$K$8,SUM(CY_Target!$F11:L11),AVERAGE(CY_Target!$F11:L11)),"")</f>
        <v>0.12</v>
      </c>
      <c r="M11" s="188">
        <f>IFERROR(IF(INDEX(Metrics!$G$6:$G$22,MATCH(CY_Target_Cumulative!$D11,Metrics!$D$6:$D$22,0))=Calc!$K$8,SUM(CY_Target!$F11:M11),AVERAGE(CY_Target!$F11:M11)),"")</f>
        <v>0.12</v>
      </c>
      <c r="N11" s="188">
        <f>IFERROR(IF(INDEX(Metrics!$G$6:$G$22,MATCH(CY_Target_Cumulative!$D11,Metrics!$D$6:$D$22,0))=Calc!$K$8,SUM(CY_Target!$F11:N11),AVERAGE(CY_Target!$F11:N11)),"")</f>
        <v>0.12</v>
      </c>
      <c r="O11" s="188">
        <f>IFERROR(IF(INDEX(Metrics!$G$6:$G$22,MATCH(CY_Target_Cumulative!$D11,Metrics!$D$6:$D$22,0))=Calc!$K$8,SUM(CY_Target!$F11:O11),AVERAGE(CY_Target!$F11:O11)),"")</f>
        <v>0.12</v>
      </c>
      <c r="P11" s="188">
        <f>IFERROR(IF(INDEX(Metrics!$G$6:$G$22,MATCH(CY_Target_Cumulative!$D11,Metrics!$D$6:$D$22,0))=Calc!$K$8,SUM(CY_Target!$F11:P11),AVERAGE(CY_Target!$F11:P11)),"")</f>
        <v>0.12</v>
      </c>
      <c r="Q11" s="189">
        <f>IFERROR(IF(INDEX(Metrics!$G$6:$G$22,MATCH(CY_Target_Cumulative!$D11,Metrics!$D$6:$D$22,0))=Calc!$K$8,SUM(CY_Target!$F11:Q11),AVERAGE(CY_Target!$F11:Q11)),"")</f>
        <v>0.12</v>
      </c>
    </row>
    <row r="12" spans="1:17" x14ac:dyDescent="0.25">
      <c r="A12" s="3"/>
      <c r="B12" s="62">
        <f>IFERROR(IF(LEN(INDEX(Metrics!$B$6:$E$22,ROW($A12)-ROW($A$5),MATCH(B$5,Metrics!$B$5:$E$5,0)))=0,"",INDEX(Metrics!$B$6:$E$22,ROW($A12)-ROW($A$5),MATCH(B$5,Metrics!$B$5:$E$5,0))),"")</f>
        <v>107</v>
      </c>
      <c r="C12" s="160" t="str">
        <f>IFERROR(IF(LEN(INDEX(Metrics!$B$6:$E$22,ROW($A12)-ROW($A$5),MATCH(C$5,Metrics!$B$5:$E$5,0)))=0,"",INDEX(Metrics!$B$6:$E$22,ROW($A12)-ROW($A$5),MATCH(C$5,Metrics!$B$5:$E$5,0))),"")</f>
        <v>Customer Satisfaction</v>
      </c>
      <c r="D12" s="160" t="str">
        <f>IFERROR(IF(LEN(INDEX(Metrics!$B$6:$E$22,ROW($A12)-ROW($A$5),MATCH(D$5,Metrics!$B$5:$E$5,0)))=0,"",INDEX(Metrics!$B$6:$E$22,ROW($A12)-ROW($A$5),MATCH(D$5,Metrics!$B$5:$E$5,0))),"")</f>
        <v>Total Number of Holds</v>
      </c>
      <c r="E12" s="42" t="str">
        <f>IFERROR(IF(LEN(INDEX(Metrics!$B$6:$E$22,ROW($A12)-ROW($A$5),MATCH(E$5,Metrics!$B$5:$E$5,0)))=0,"",INDEX(Metrics!$B$6:$E$22,ROW($A12)-ROW($A$5),MATCH(E$5,Metrics!$B$5:$E$5,0))),"")</f>
        <v>#</v>
      </c>
      <c r="F12" s="193">
        <f>IFERROR(IF(INDEX(Metrics!$G$6:$G$22,MATCH(CY_Target_Cumulative!$D12,Metrics!$D$6:$D$22,0))=Calc!$K$8,SUM(CY_Target!$F12:F12),AVERAGE(CY_Target!$F12:F12)),"")</f>
        <v>39</v>
      </c>
      <c r="G12" s="193">
        <f>IFERROR(IF(INDEX(Metrics!$G$6:$G$22,MATCH(CY_Target_Cumulative!$D12,Metrics!$D$6:$D$22,0))=Calc!$K$8,SUM(CY_Target!$F12:G12),AVERAGE(CY_Target!$F12:G12)),"")</f>
        <v>78</v>
      </c>
      <c r="H12" s="193">
        <f>IFERROR(IF(INDEX(Metrics!$G$6:$G$22,MATCH(CY_Target_Cumulative!$D12,Metrics!$D$6:$D$22,0))=Calc!$K$8,SUM(CY_Target!$F12:H12),AVERAGE(CY_Target!$F12:H12)),"")</f>
        <v>117</v>
      </c>
      <c r="I12" s="193">
        <f>IFERROR(IF(INDEX(Metrics!$G$6:$G$22,MATCH(CY_Target_Cumulative!$D12,Metrics!$D$6:$D$22,0))=Calc!$K$8,SUM(CY_Target!$F12:I12),AVERAGE(CY_Target!$F12:I12)),"")</f>
        <v>156</v>
      </c>
      <c r="J12" s="193">
        <f>IFERROR(IF(INDEX(Metrics!$G$6:$G$22,MATCH(CY_Target_Cumulative!$D12,Metrics!$D$6:$D$22,0))=Calc!$K$8,SUM(CY_Target!$F12:J12),AVERAGE(CY_Target!$F12:J12)),"")</f>
        <v>195</v>
      </c>
      <c r="K12" s="193">
        <f>IFERROR(IF(INDEX(Metrics!$G$6:$G$22,MATCH(CY_Target_Cumulative!$D12,Metrics!$D$6:$D$22,0))=Calc!$K$8,SUM(CY_Target!$F12:K12),AVERAGE(CY_Target!$F12:K12)),"")</f>
        <v>234</v>
      </c>
      <c r="L12" s="193">
        <f>IFERROR(IF(INDEX(Metrics!$G$6:$G$22,MATCH(CY_Target_Cumulative!$D12,Metrics!$D$6:$D$22,0))=Calc!$K$8,SUM(CY_Target!$F12:L12),AVERAGE(CY_Target!$F12:L12)),"")</f>
        <v>234</v>
      </c>
      <c r="M12" s="193">
        <f>IFERROR(IF(INDEX(Metrics!$G$6:$G$22,MATCH(CY_Target_Cumulative!$D12,Metrics!$D$6:$D$22,0))=Calc!$K$8,SUM(CY_Target!$F12:M12),AVERAGE(CY_Target!$F12:M12)),"")</f>
        <v>234</v>
      </c>
      <c r="N12" s="193">
        <f>IFERROR(IF(INDEX(Metrics!$G$6:$G$22,MATCH(CY_Target_Cumulative!$D12,Metrics!$D$6:$D$22,0))=Calc!$K$8,SUM(CY_Target!$F12:N12),AVERAGE(CY_Target!$F12:N12)),"")</f>
        <v>234</v>
      </c>
      <c r="O12" s="193">
        <f>IFERROR(IF(INDEX(Metrics!$G$6:$G$22,MATCH(CY_Target_Cumulative!$D12,Metrics!$D$6:$D$22,0))=Calc!$K$8,SUM(CY_Target!$F12:O12),AVERAGE(CY_Target!$F12:O12)),"")</f>
        <v>234</v>
      </c>
      <c r="P12" s="193">
        <f>IFERROR(IF(INDEX(Metrics!$G$6:$G$22,MATCH(CY_Target_Cumulative!$D12,Metrics!$D$6:$D$22,0))=Calc!$K$8,SUM(CY_Target!$F12:P12),AVERAGE(CY_Target!$F12:P12)),"")</f>
        <v>234</v>
      </c>
      <c r="Q12" s="196">
        <f>IFERROR(IF(INDEX(Metrics!$G$6:$G$22,MATCH(CY_Target_Cumulative!$D12,Metrics!$D$6:$D$22,0))=Calc!$K$8,SUM(CY_Target!$F12:Q12),AVERAGE(CY_Target!$F12:Q12)),"")</f>
        <v>234</v>
      </c>
    </row>
    <row r="13" spans="1:17" x14ac:dyDescent="0.25">
      <c r="A13" s="3"/>
      <c r="B13" s="62">
        <f>IFERROR(IF(LEN(INDEX(Metrics!$B$6:$E$22,ROW($A13)-ROW($A$5),MATCH(B$5,Metrics!$B$5:$E$5,0)))=0,"",INDEX(Metrics!$B$6:$E$22,ROW($A13)-ROW($A$5),MATCH(B$5,Metrics!$B$5:$E$5,0))),"")</f>
        <v>108</v>
      </c>
      <c r="C13" s="160" t="str">
        <f>IFERROR(IF(LEN(INDEX(Metrics!$B$6:$E$22,ROW($A13)-ROW($A$5),MATCH(C$5,Metrics!$B$5:$E$5,0)))=0,"",INDEX(Metrics!$B$6:$E$22,ROW($A13)-ROW($A$5),MATCH(C$5,Metrics!$B$5:$E$5,0))),"")</f>
        <v>Customer Satisfaction</v>
      </c>
      <c r="D13" s="160" t="str">
        <f>IFERROR(IF(LEN(INDEX(Metrics!$B$6:$E$22,ROW($A13)-ROW($A$5),MATCH(D$5,Metrics!$B$5:$E$5,0)))=0,"",INDEX(Metrics!$B$6:$E$22,ROW($A13)-ROW($A$5),MATCH(D$5,Metrics!$B$5:$E$5,0))),"")</f>
        <v/>
      </c>
      <c r="E13" s="42" t="str">
        <f>IFERROR(IF(LEN(INDEX(Metrics!$B$6:$E$22,ROW($A13)-ROW($A$5),MATCH(E$5,Metrics!$B$5:$E$5,0)))=0,"",INDEX(Metrics!$B$6:$E$22,ROW($A13)-ROW($A$5),MATCH(E$5,Metrics!$B$5:$E$5,0))),"")</f>
        <v/>
      </c>
      <c r="F13" s="45" t="str">
        <f>IFERROR(IF(INDEX(Metrics!$G$6:$G$22,MATCH(CY_Target_Cumulative!$D13,Metrics!$D$6:$D$22,0))=Calc!$K$8,SUM(CY_Target!$F13:F13),AVERAGE(CY_Target!$F13:F13)),"")</f>
        <v/>
      </c>
      <c r="G13" s="45" t="str">
        <f>IFERROR(IF(INDEX(Metrics!$G$6:$G$22,MATCH(CY_Target_Cumulative!$D13,Metrics!$D$6:$D$22,0))=Calc!$K$8,SUM(CY_Target!$F13:G13),AVERAGE(CY_Target!$F13:G13)),"")</f>
        <v/>
      </c>
      <c r="H13" s="45" t="str">
        <f>IFERROR(IF(INDEX(Metrics!$G$6:$G$22,MATCH(CY_Target_Cumulative!$D13,Metrics!$D$6:$D$22,0))=Calc!$K$8,SUM(CY_Target!$F13:H13),AVERAGE(CY_Target!$F13:H13)),"")</f>
        <v/>
      </c>
      <c r="I13" s="45" t="str">
        <f>IFERROR(IF(INDEX(Metrics!$G$6:$G$22,MATCH(CY_Target_Cumulative!$D13,Metrics!$D$6:$D$22,0))=Calc!$K$8,SUM(CY_Target!$F13:I13),AVERAGE(CY_Target!$F13:I13)),"")</f>
        <v/>
      </c>
      <c r="J13" s="45" t="str">
        <f>IFERROR(IF(INDEX(Metrics!$G$6:$G$22,MATCH(CY_Target_Cumulative!$D13,Metrics!$D$6:$D$22,0))=Calc!$K$8,SUM(CY_Target!$F13:J13),AVERAGE(CY_Target!$F13:J13)),"")</f>
        <v/>
      </c>
      <c r="K13" s="45" t="str">
        <f>IFERROR(IF(INDEX(Metrics!$G$6:$G$22,MATCH(CY_Target_Cumulative!$D13,Metrics!$D$6:$D$22,0))=Calc!$K$8,SUM(CY_Target!$F13:K13),AVERAGE(CY_Target!$F13:K13)),"")</f>
        <v/>
      </c>
      <c r="L13" s="45" t="str">
        <f>IFERROR(IF(INDEX(Metrics!$G$6:$G$22,MATCH(CY_Target_Cumulative!$D13,Metrics!$D$6:$D$22,0))=Calc!$K$8,SUM(CY_Target!$F13:L13),AVERAGE(CY_Target!$F13:L13)),"")</f>
        <v/>
      </c>
      <c r="M13" s="45" t="str">
        <f>IFERROR(IF(INDEX(Metrics!$G$6:$G$22,MATCH(CY_Target_Cumulative!$D13,Metrics!$D$6:$D$22,0))=Calc!$K$8,SUM(CY_Target!$F13:M13),AVERAGE(CY_Target!$F13:M13)),"")</f>
        <v/>
      </c>
      <c r="N13" s="45" t="str">
        <f>IFERROR(IF(INDEX(Metrics!$G$6:$G$22,MATCH(CY_Target_Cumulative!$D13,Metrics!$D$6:$D$22,0))=Calc!$K$8,SUM(CY_Target!$F13:N13),AVERAGE(CY_Target!$F13:N13)),"")</f>
        <v/>
      </c>
      <c r="O13" s="45" t="str">
        <f>IFERROR(IF(INDEX(Metrics!$G$6:$G$22,MATCH(CY_Target_Cumulative!$D13,Metrics!$D$6:$D$22,0))=Calc!$K$8,SUM(CY_Target!$F13:O13),AVERAGE(CY_Target!$F13:O13)),"")</f>
        <v/>
      </c>
      <c r="P13" s="45" t="str">
        <f>IFERROR(IF(INDEX(Metrics!$G$6:$G$22,MATCH(CY_Target_Cumulative!$D13,Metrics!$D$6:$D$22,0))=Calc!$K$8,SUM(CY_Target!$F13:P13),AVERAGE(CY_Target!$F13:P13)),"")</f>
        <v/>
      </c>
      <c r="Q13" s="69" t="str">
        <f>IFERROR(IF(INDEX(Metrics!$G$6:$G$22,MATCH(CY_Target_Cumulative!$D13,Metrics!$D$6:$D$22,0))=Calc!$K$8,SUM(CY_Target!$F13:Q13),AVERAGE(CY_Target!$F13:Q13)),"")</f>
        <v/>
      </c>
    </row>
    <row r="14" spans="1:17" x14ac:dyDescent="0.25">
      <c r="A14" s="3"/>
      <c r="B14" s="62">
        <f>IFERROR(IF(LEN(INDEX(Metrics!$B$6:$E$22,ROW($A14)-ROW($A$5),MATCH(B$5,Metrics!$B$5:$E$5,0)))=0,"",INDEX(Metrics!$B$6:$E$22,ROW($A14)-ROW($A$5),MATCH(B$5,Metrics!$B$5:$E$5,0))),"")</f>
        <v>109</v>
      </c>
      <c r="C14" s="160" t="str">
        <f>IFERROR(IF(LEN(INDEX(Metrics!$B$6:$E$22,ROW($A14)-ROW($A$5),MATCH(C$5,Metrics!$B$5:$E$5,0)))=0,"",INDEX(Metrics!$B$6:$E$22,ROW($A14)-ROW($A$5),MATCH(C$5,Metrics!$B$5:$E$5,0))),"")</f>
        <v>Customer Satisfaction</v>
      </c>
      <c r="D14" s="160" t="str">
        <f>IFERROR(IF(LEN(INDEX(Metrics!$B$6:$E$22,ROW($A14)-ROW($A$5),MATCH(D$5,Metrics!$B$5:$E$5,0)))=0,"",INDEX(Metrics!$B$6:$E$22,ROW($A14)-ROW($A$5),MATCH(D$5,Metrics!$B$5:$E$5,0))),"")</f>
        <v/>
      </c>
      <c r="E14" s="42" t="str">
        <f>IFERROR(IF(LEN(INDEX(Metrics!$B$6:$E$22,ROW($A14)-ROW($A$5),MATCH(E$5,Metrics!$B$5:$E$5,0)))=0,"",INDEX(Metrics!$B$6:$E$22,ROW($A14)-ROW($A$5),MATCH(E$5,Metrics!$B$5:$E$5,0))),"")</f>
        <v/>
      </c>
      <c r="F14" s="45" t="str">
        <f>IFERROR(IF(INDEX(Metrics!$G$6:$G$22,MATCH(CY_Target_Cumulative!$D14,Metrics!$D$6:$D$22,0))=Calc!$K$8,SUM(CY_Target!$F14:F14),AVERAGE(CY_Target!$F14:F14)),"")</f>
        <v/>
      </c>
      <c r="G14" s="45" t="str">
        <f>IFERROR(IF(INDEX(Metrics!$G$6:$G$22,MATCH(CY_Target_Cumulative!$D14,Metrics!$D$6:$D$22,0))=Calc!$K$8,SUM(CY_Target!$F14:G14),AVERAGE(CY_Target!$F14:G14)),"")</f>
        <v/>
      </c>
      <c r="H14" s="45" t="str">
        <f>IFERROR(IF(INDEX(Metrics!$G$6:$G$22,MATCH(CY_Target_Cumulative!$D14,Metrics!$D$6:$D$22,0))=Calc!$K$8,SUM(CY_Target!$F14:H14),AVERAGE(CY_Target!$F14:H14)),"")</f>
        <v/>
      </c>
      <c r="I14" s="45" t="str">
        <f>IFERROR(IF(INDEX(Metrics!$G$6:$G$22,MATCH(CY_Target_Cumulative!$D14,Metrics!$D$6:$D$22,0))=Calc!$K$8,SUM(CY_Target!$F14:I14),AVERAGE(CY_Target!$F14:I14)),"")</f>
        <v/>
      </c>
      <c r="J14" s="45" t="str">
        <f>IFERROR(IF(INDEX(Metrics!$G$6:$G$22,MATCH(CY_Target_Cumulative!$D14,Metrics!$D$6:$D$22,0))=Calc!$K$8,SUM(CY_Target!$F14:J14),AVERAGE(CY_Target!$F14:J14)),"")</f>
        <v/>
      </c>
      <c r="K14" s="45" t="str">
        <f>IFERROR(IF(INDEX(Metrics!$G$6:$G$22,MATCH(CY_Target_Cumulative!$D14,Metrics!$D$6:$D$22,0))=Calc!$K$8,SUM(CY_Target!$F14:K14),AVERAGE(CY_Target!$F14:K14)),"")</f>
        <v/>
      </c>
      <c r="L14" s="45" t="str">
        <f>IFERROR(IF(INDEX(Metrics!$G$6:$G$22,MATCH(CY_Target_Cumulative!$D14,Metrics!$D$6:$D$22,0))=Calc!$K$8,SUM(CY_Target!$F14:L14),AVERAGE(CY_Target!$F14:L14)),"")</f>
        <v/>
      </c>
      <c r="M14" s="45" t="str">
        <f>IFERROR(IF(INDEX(Metrics!$G$6:$G$22,MATCH(CY_Target_Cumulative!$D14,Metrics!$D$6:$D$22,0))=Calc!$K$8,SUM(CY_Target!$F14:M14),AVERAGE(CY_Target!$F14:M14)),"")</f>
        <v/>
      </c>
      <c r="N14" s="45" t="str">
        <f>IFERROR(IF(INDEX(Metrics!$G$6:$G$22,MATCH(CY_Target_Cumulative!$D14,Metrics!$D$6:$D$22,0))=Calc!$K$8,SUM(CY_Target!$F14:N14),AVERAGE(CY_Target!$F14:N14)),"")</f>
        <v/>
      </c>
      <c r="O14" s="45" t="str">
        <f>IFERROR(IF(INDEX(Metrics!$G$6:$G$22,MATCH(CY_Target_Cumulative!$D14,Metrics!$D$6:$D$22,0))=Calc!$K$8,SUM(CY_Target!$F14:O14),AVERAGE(CY_Target!$F14:O14)),"")</f>
        <v/>
      </c>
      <c r="P14" s="45" t="str">
        <f>IFERROR(IF(INDEX(Metrics!$G$6:$G$22,MATCH(CY_Target_Cumulative!$D14,Metrics!$D$6:$D$22,0))=Calc!$K$8,SUM(CY_Target!$F14:P14),AVERAGE(CY_Target!$F14:P14)),"")</f>
        <v/>
      </c>
      <c r="Q14" s="69" t="str">
        <f>IFERROR(IF(INDEX(Metrics!$G$6:$G$22,MATCH(CY_Target_Cumulative!$D14,Metrics!$D$6:$D$22,0))=Calc!$K$8,SUM(CY_Target!$F14:Q14),AVERAGE(CY_Target!$F14:Q14)),"")</f>
        <v/>
      </c>
    </row>
    <row r="15" spans="1:17" x14ac:dyDescent="0.25">
      <c r="A15" s="3"/>
      <c r="B15" s="62">
        <f>IFERROR(IF(LEN(INDEX(Metrics!$B$6:$E$22,ROW($A15)-ROW($A$5),MATCH(B$5,Metrics!$B$5:$E$5,0)))=0,"",INDEX(Metrics!$B$6:$E$22,ROW($A15)-ROW($A$5),MATCH(B$5,Metrics!$B$5:$E$5,0))),"")</f>
        <v>201</v>
      </c>
      <c r="C15" s="160" t="str">
        <f>IFERROR(IF(LEN(INDEX(Metrics!$B$6:$E$22,ROW($A15)-ROW($A$5),MATCH(C$5,Metrics!$B$5:$E$5,0)))=0,"",INDEX(Metrics!$B$6:$E$22,ROW($A15)-ROW($A$5),MATCH(C$5,Metrics!$B$5:$E$5,0))),"")</f>
        <v>Operational Efficiency</v>
      </c>
      <c r="D15" s="160" t="str">
        <f>IFERROR(IF(LEN(INDEX(Metrics!$B$6:$E$22,ROW($A15)-ROW($A$5),MATCH(D$5,Metrics!$B$5:$E$5,0)))=0,"",INDEX(Metrics!$B$6:$E$22,ROW($A15)-ROW($A$5),MATCH(D$5,Metrics!$B$5:$E$5,0))),"")</f>
        <v>Average Handle Time (AHT)</v>
      </c>
      <c r="E15" s="42" t="str">
        <f>IFERROR(IF(LEN(INDEX(Metrics!$B$6:$E$22,ROW($A15)-ROW($A$5),MATCH(E$5,Metrics!$B$5:$E$5,0)))=0,"",INDEX(Metrics!$B$6:$E$22,ROW($A15)-ROW($A$5),MATCH(E$5,Metrics!$B$5:$E$5,0))),"")</f>
        <v>Seconds</v>
      </c>
      <c r="F15" s="193">
        <f>IFERROR(IF(INDEX(Metrics!$G$6:$G$22,MATCH(CY_Target_Cumulative!$D15,Metrics!$D$6:$D$22,0))=Calc!$K$8,SUM(CY_Target!$F15:F15),AVERAGE(CY_Target!$F15:F15)),"")</f>
        <v>77</v>
      </c>
      <c r="G15" s="193">
        <f>IFERROR(IF(INDEX(Metrics!$G$6:$G$22,MATCH(CY_Target_Cumulative!$D15,Metrics!$D$6:$D$22,0))=Calc!$K$8,SUM(CY_Target!$F15:G15),AVERAGE(CY_Target!$F15:G15)),"")</f>
        <v>77</v>
      </c>
      <c r="H15" s="193">
        <f>IFERROR(IF(INDEX(Metrics!$G$6:$G$22,MATCH(CY_Target_Cumulative!$D15,Metrics!$D$6:$D$22,0))=Calc!$K$8,SUM(CY_Target!$F15:H15),AVERAGE(CY_Target!$F15:H15)),"")</f>
        <v>77</v>
      </c>
      <c r="I15" s="193">
        <f>IFERROR(IF(INDEX(Metrics!$G$6:$G$22,MATCH(CY_Target_Cumulative!$D15,Metrics!$D$6:$D$22,0))=Calc!$K$8,SUM(CY_Target!$F15:I15),AVERAGE(CY_Target!$F15:I15)),"")</f>
        <v>77</v>
      </c>
      <c r="J15" s="193">
        <f>IFERROR(IF(INDEX(Metrics!$G$6:$G$22,MATCH(CY_Target_Cumulative!$D15,Metrics!$D$6:$D$22,0))=Calc!$K$8,SUM(CY_Target!$F15:J15),AVERAGE(CY_Target!$F15:J15)),"")</f>
        <v>77</v>
      </c>
      <c r="K15" s="193">
        <f>IFERROR(IF(INDEX(Metrics!$G$6:$G$22,MATCH(CY_Target_Cumulative!$D15,Metrics!$D$6:$D$22,0))=Calc!$K$8,SUM(CY_Target!$F15:K15),AVERAGE(CY_Target!$F15:K15)),"")</f>
        <v>77</v>
      </c>
      <c r="L15" s="193">
        <f>IFERROR(IF(INDEX(Metrics!$G$6:$G$22,MATCH(CY_Target_Cumulative!$D15,Metrics!$D$6:$D$22,0))=Calc!$K$8,SUM(CY_Target!$F15:L15),AVERAGE(CY_Target!$F15:L15)),"")</f>
        <v>77</v>
      </c>
      <c r="M15" s="193">
        <f>IFERROR(IF(INDEX(Metrics!$G$6:$G$22,MATCH(CY_Target_Cumulative!$D15,Metrics!$D$6:$D$22,0))=Calc!$K$8,SUM(CY_Target!$F15:M15),AVERAGE(CY_Target!$F15:M15)),"")</f>
        <v>77</v>
      </c>
      <c r="N15" s="193">
        <f>IFERROR(IF(INDEX(Metrics!$G$6:$G$22,MATCH(CY_Target_Cumulative!$D15,Metrics!$D$6:$D$22,0))=Calc!$K$8,SUM(CY_Target!$F15:N15),AVERAGE(CY_Target!$F15:N15)),"")</f>
        <v>77</v>
      </c>
      <c r="O15" s="193">
        <f>IFERROR(IF(INDEX(Metrics!$G$6:$G$22,MATCH(CY_Target_Cumulative!$D15,Metrics!$D$6:$D$22,0))=Calc!$K$8,SUM(CY_Target!$F15:O15),AVERAGE(CY_Target!$F15:O15)),"")</f>
        <v>77</v>
      </c>
      <c r="P15" s="193">
        <f>IFERROR(IF(INDEX(Metrics!$G$6:$G$22,MATCH(CY_Target_Cumulative!$D15,Metrics!$D$6:$D$22,0))=Calc!$K$8,SUM(CY_Target!$F15:P15),AVERAGE(CY_Target!$F15:P15)),"")</f>
        <v>77</v>
      </c>
      <c r="Q15" s="196">
        <f>IFERROR(IF(INDEX(Metrics!$G$6:$G$22,MATCH(CY_Target_Cumulative!$D15,Metrics!$D$6:$D$22,0))=Calc!$K$8,SUM(CY_Target!$F15:Q15),AVERAGE(CY_Target!$F15:Q15)),"")</f>
        <v>77</v>
      </c>
    </row>
    <row r="16" spans="1:17" x14ac:dyDescent="0.25">
      <c r="A16" s="3"/>
      <c r="B16" s="62">
        <f>IFERROR(IF(LEN(INDEX(Metrics!$B$6:$E$22,ROW($A16)-ROW($A$5),MATCH(B$5,Metrics!$B$5:$E$5,0)))=0,"",INDEX(Metrics!$B$6:$E$22,ROW($A16)-ROW($A$5),MATCH(B$5,Metrics!$B$5:$E$5,0))),"")</f>
        <v>202</v>
      </c>
      <c r="C16" s="160" t="str">
        <f>IFERROR(IF(LEN(INDEX(Metrics!$B$6:$E$22,ROW($A16)-ROW($A$5),MATCH(C$5,Metrics!$B$5:$E$5,0)))=0,"",INDEX(Metrics!$B$6:$E$22,ROW($A16)-ROW($A$5),MATCH(C$5,Metrics!$B$5:$E$5,0))),"")</f>
        <v>Operational Efficiency</v>
      </c>
      <c r="D16" s="160" t="str">
        <f>IFERROR(IF(LEN(INDEX(Metrics!$B$6:$E$22,ROW($A16)-ROW($A$5),MATCH(D$5,Metrics!$B$5:$E$5,0)))=0,"",INDEX(Metrics!$B$6:$E$22,ROW($A16)-ROW($A$5),MATCH(D$5,Metrics!$B$5:$E$5,0))),"")</f>
        <v>Average Handle Time: After-Call Work</v>
      </c>
      <c r="E16" s="42" t="str">
        <f>IFERROR(IF(LEN(INDEX(Metrics!$B$6:$E$22,ROW($A16)-ROW($A$5),MATCH(E$5,Metrics!$B$5:$E$5,0)))=0,"",INDEX(Metrics!$B$6:$E$22,ROW($A16)-ROW($A$5),MATCH(E$5,Metrics!$B$5:$E$5,0))),"")</f>
        <v>Seconds</v>
      </c>
      <c r="F16" s="193">
        <f>IFERROR(IF(INDEX(Metrics!$G$6:$G$22,MATCH(CY_Target_Cumulative!$D16,Metrics!$D$6:$D$22,0))=Calc!$K$8,SUM(CY_Target!$F16:F16),AVERAGE(CY_Target!$F16:F16)),"")</f>
        <v>18</v>
      </c>
      <c r="G16" s="193">
        <f>IFERROR(IF(INDEX(Metrics!$G$6:$G$22,MATCH(CY_Target_Cumulative!$D16,Metrics!$D$6:$D$22,0))=Calc!$K$8,SUM(CY_Target!$F16:G16),AVERAGE(CY_Target!$F16:G16)),"")</f>
        <v>18</v>
      </c>
      <c r="H16" s="193">
        <f>IFERROR(IF(INDEX(Metrics!$G$6:$G$22,MATCH(CY_Target_Cumulative!$D16,Metrics!$D$6:$D$22,0))=Calc!$K$8,SUM(CY_Target!$F16:H16),AVERAGE(CY_Target!$F16:H16)),"")</f>
        <v>18</v>
      </c>
      <c r="I16" s="193">
        <f>IFERROR(IF(INDEX(Metrics!$G$6:$G$22,MATCH(CY_Target_Cumulative!$D16,Metrics!$D$6:$D$22,0))=Calc!$K$8,SUM(CY_Target!$F16:I16),AVERAGE(CY_Target!$F16:I16)),"")</f>
        <v>18</v>
      </c>
      <c r="J16" s="193">
        <f>IFERROR(IF(INDEX(Metrics!$G$6:$G$22,MATCH(CY_Target_Cumulative!$D16,Metrics!$D$6:$D$22,0))=Calc!$K$8,SUM(CY_Target!$F16:J16),AVERAGE(CY_Target!$F16:J16)),"")</f>
        <v>18</v>
      </c>
      <c r="K16" s="193">
        <f>IFERROR(IF(INDEX(Metrics!$G$6:$G$22,MATCH(CY_Target_Cumulative!$D16,Metrics!$D$6:$D$22,0))=Calc!$K$8,SUM(CY_Target!$F16:K16),AVERAGE(CY_Target!$F16:K16)),"")</f>
        <v>18</v>
      </c>
      <c r="L16" s="194">
        <f>IFERROR(IF(INDEX(Metrics!$G$6:$G$22,MATCH(CY_Target_Cumulative!$D16,Metrics!$D$6:$D$22,0))=Calc!$K$8,SUM(CY_Target!$F16:L16),AVERAGE(CY_Target!$F16:L16)),"")</f>
        <v>18</v>
      </c>
      <c r="M16" s="194">
        <f>IFERROR(IF(INDEX(Metrics!$G$6:$G$22,MATCH(CY_Target_Cumulative!$D16,Metrics!$D$6:$D$22,0))=Calc!$K$8,SUM(CY_Target!$F16:M16),AVERAGE(CY_Target!$F16:M16)),"")</f>
        <v>18</v>
      </c>
      <c r="N16" s="194">
        <f>IFERROR(IF(INDEX(Metrics!$G$6:$G$22,MATCH(CY_Target_Cumulative!$D16,Metrics!$D$6:$D$22,0))=Calc!$K$8,SUM(CY_Target!$F16:N16),AVERAGE(CY_Target!$F16:N16)),"")</f>
        <v>18</v>
      </c>
      <c r="O16" s="194">
        <f>IFERROR(IF(INDEX(Metrics!$G$6:$G$22,MATCH(CY_Target_Cumulative!$D16,Metrics!$D$6:$D$22,0))=Calc!$K$8,SUM(CY_Target!$F16:O16),AVERAGE(CY_Target!$F16:O16)),"")</f>
        <v>18</v>
      </c>
      <c r="P16" s="194">
        <f>IFERROR(IF(INDEX(Metrics!$G$6:$G$22,MATCH(CY_Target_Cumulative!$D16,Metrics!$D$6:$D$22,0))=Calc!$K$8,SUM(CY_Target!$F16:P16),AVERAGE(CY_Target!$F16:P16)),"")</f>
        <v>18</v>
      </c>
      <c r="Q16" s="195">
        <f>IFERROR(IF(INDEX(Metrics!$G$6:$G$22,MATCH(CY_Target_Cumulative!$D16,Metrics!$D$6:$D$22,0))=Calc!$K$8,SUM(CY_Target!$F16:Q16),AVERAGE(CY_Target!$F16:Q16)),"")</f>
        <v>18</v>
      </c>
    </row>
    <row r="17" spans="1:17" x14ac:dyDescent="0.25">
      <c r="A17" s="3"/>
      <c r="B17" s="62">
        <f>IFERROR(IF(LEN(INDEX(Metrics!$B$6:$E$22,ROW($A17)-ROW($A$5),MATCH(B$5,Metrics!$B$5:$E$5,0)))=0,"",INDEX(Metrics!$B$6:$E$22,ROW($A17)-ROW($A$5),MATCH(B$5,Metrics!$B$5:$E$5,0))),"")</f>
        <v>203</v>
      </c>
      <c r="C17" s="160" t="str">
        <f>IFERROR(IF(LEN(INDEX(Metrics!$B$6:$E$22,ROW($A17)-ROW($A$5),MATCH(C$5,Metrics!$B$5:$E$5,0)))=0,"",INDEX(Metrics!$B$6:$E$22,ROW($A17)-ROW($A$5),MATCH(C$5,Metrics!$B$5:$E$5,0))),"")</f>
        <v>Operational Efficiency</v>
      </c>
      <c r="D17" s="160" t="str">
        <f>IFERROR(IF(LEN(INDEX(Metrics!$B$6:$E$22,ROW($A17)-ROW($A$5),MATCH(D$5,Metrics!$B$5:$E$5,0)))=0,"",INDEX(Metrics!$B$6:$E$22,ROW($A17)-ROW($A$5),MATCH(D$5,Metrics!$B$5:$E$5,0))),"")</f>
        <v>Agent Occupancy</v>
      </c>
      <c r="E17" s="42" t="str">
        <f>IFERROR(IF(LEN(INDEX(Metrics!$B$6:$E$22,ROW($A17)-ROW($A$5),MATCH(E$5,Metrics!$B$5:$E$5,0)))=0,"",INDEX(Metrics!$B$6:$E$22,ROW($A17)-ROW($A$5),MATCH(E$5,Metrics!$B$5:$E$5,0))),"")</f>
        <v>%</v>
      </c>
      <c r="F17" s="198">
        <f>IFERROR(IF(INDEX(Metrics!$G$6:$G$22,MATCH(CY_Target_Cumulative!$D17,Metrics!$D$6:$D$22,0))=Calc!$K$8,SUM(CY_Target!$F17:F17),AVERAGE(CY_Target!$F17:F17)),"")</f>
        <v>0.69</v>
      </c>
      <c r="G17" s="198">
        <f>IFERROR(IF(INDEX(Metrics!$G$6:$G$22,MATCH(CY_Target_Cumulative!$D17,Metrics!$D$6:$D$22,0))=Calc!$K$8,SUM(CY_Target!$F17:G17),AVERAGE(CY_Target!$F17:G17)),"")</f>
        <v>0.69</v>
      </c>
      <c r="H17" s="198">
        <f>IFERROR(IF(INDEX(Metrics!$G$6:$G$22,MATCH(CY_Target_Cumulative!$D17,Metrics!$D$6:$D$22,0))=Calc!$K$8,SUM(CY_Target!$F17:H17),AVERAGE(CY_Target!$F17:H17)),"")</f>
        <v>0.69</v>
      </c>
      <c r="I17" s="198">
        <f>IFERROR(IF(INDEX(Metrics!$G$6:$G$22,MATCH(CY_Target_Cumulative!$D17,Metrics!$D$6:$D$22,0))=Calc!$K$8,SUM(CY_Target!$F17:I17),AVERAGE(CY_Target!$F17:I17)),"")</f>
        <v>0.69</v>
      </c>
      <c r="J17" s="198">
        <f>IFERROR(IF(INDEX(Metrics!$G$6:$G$22,MATCH(CY_Target_Cumulative!$D17,Metrics!$D$6:$D$22,0))=Calc!$K$8,SUM(CY_Target!$F17:J17),AVERAGE(CY_Target!$F17:J17)),"")</f>
        <v>0.69</v>
      </c>
      <c r="K17" s="198">
        <f>IFERROR(IF(INDEX(Metrics!$G$6:$G$22,MATCH(CY_Target_Cumulative!$D17,Metrics!$D$6:$D$22,0))=Calc!$K$8,SUM(CY_Target!$F17:K17),AVERAGE(CY_Target!$F17:K17)),"")</f>
        <v>0.69</v>
      </c>
      <c r="L17" s="197">
        <f>IFERROR(IF(INDEX(Metrics!$G$6:$G$22,MATCH(CY_Target_Cumulative!$D17,Metrics!$D$6:$D$22,0))=Calc!$K$8,SUM(CY_Target!$F17:L17),AVERAGE(CY_Target!$F17:L17)),"")</f>
        <v>0.69</v>
      </c>
      <c r="M17" s="197">
        <f>IFERROR(IF(INDEX(Metrics!$G$6:$G$22,MATCH(CY_Target_Cumulative!$D17,Metrics!$D$6:$D$22,0))=Calc!$K$8,SUM(CY_Target!$F17:M17),AVERAGE(CY_Target!$F17:M17)),"")</f>
        <v>0.69</v>
      </c>
      <c r="N17" s="197">
        <f>IFERROR(IF(INDEX(Metrics!$G$6:$G$22,MATCH(CY_Target_Cumulative!$D17,Metrics!$D$6:$D$22,0))=Calc!$K$8,SUM(CY_Target!$F17:N17),AVERAGE(CY_Target!$F17:N17)),"")</f>
        <v>0.69</v>
      </c>
      <c r="O17" s="197">
        <f>IFERROR(IF(INDEX(Metrics!$G$6:$G$22,MATCH(CY_Target_Cumulative!$D17,Metrics!$D$6:$D$22,0))=Calc!$K$8,SUM(CY_Target!$F17:O17),AVERAGE(CY_Target!$F17:O17)),"")</f>
        <v>0.69</v>
      </c>
      <c r="P17" s="197">
        <f>IFERROR(IF(INDEX(Metrics!$G$6:$G$22,MATCH(CY_Target_Cumulative!$D17,Metrics!$D$6:$D$22,0))=Calc!$K$8,SUM(CY_Target!$F17:P17),AVERAGE(CY_Target!$F17:P17)),"")</f>
        <v>0.69</v>
      </c>
      <c r="Q17" s="200">
        <f>IFERROR(IF(INDEX(Metrics!$G$6:$G$22,MATCH(CY_Target_Cumulative!$D17,Metrics!$D$6:$D$22,0))=Calc!$K$8,SUM(CY_Target!$F17:Q17),AVERAGE(CY_Target!$F17:Q17)),"")</f>
        <v>0.69</v>
      </c>
    </row>
    <row r="18" spans="1:17" x14ac:dyDescent="0.25">
      <c r="A18" s="3"/>
      <c r="B18" s="62">
        <f>IFERROR(IF(LEN(INDEX(Metrics!$B$6:$E$22,ROW($A18)-ROW($A$5),MATCH(B$5,Metrics!$B$5:$E$5,0)))=0,"",INDEX(Metrics!$B$6:$E$22,ROW($A18)-ROW($A$5),MATCH(B$5,Metrics!$B$5:$E$5,0))),"")</f>
        <v>204</v>
      </c>
      <c r="C18" s="160" t="str">
        <f>IFERROR(IF(LEN(INDEX(Metrics!$B$6:$E$22,ROW($A18)-ROW($A$5),MATCH(C$5,Metrics!$B$5:$E$5,0)))=0,"",INDEX(Metrics!$B$6:$E$22,ROW($A18)-ROW($A$5),MATCH(C$5,Metrics!$B$5:$E$5,0))),"")</f>
        <v>Operational Efficiency</v>
      </c>
      <c r="D18" s="160" t="str">
        <f>IFERROR(IF(LEN(INDEX(Metrics!$B$6:$E$22,ROW($A18)-ROW($A$5),MATCH(D$5,Metrics!$B$5:$E$5,0)))=0,"",INDEX(Metrics!$B$6:$E$22,ROW($A18)-ROW($A$5),MATCH(D$5,Metrics!$B$5:$E$5,0))),"")</f>
        <v>Transfer Rate</v>
      </c>
      <c r="E18" s="42" t="str">
        <f>IFERROR(IF(LEN(INDEX(Metrics!$B$6:$E$22,ROW($A18)-ROW($A$5),MATCH(E$5,Metrics!$B$5:$E$5,0)))=0,"",INDEX(Metrics!$B$6:$E$22,ROW($A18)-ROW($A$5),MATCH(E$5,Metrics!$B$5:$E$5,0))),"")</f>
        <v>%</v>
      </c>
      <c r="F18" s="198">
        <f>IFERROR(IF(INDEX(Metrics!$G$6:$G$22,MATCH(CY_Target_Cumulative!$D18,Metrics!$D$6:$D$22,0))=Calc!$K$8,SUM(CY_Target!$F18:F18),AVERAGE(CY_Target!$F18:F18)),"")</f>
        <v>0.16500000000000001</v>
      </c>
      <c r="G18" s="198">
        <f>IFERROR(IF(INDEX(Metrics!$G$6:$G$22,MATCH(CY_Target_Cumulative!$D18,Metrics!$D$6:$D$22,0))=Calc!$K$8,SUM(CY_Target!$F18:G18),AVERAGE(CY_Target!$F18:G18)),"")</f>
        <v>0.16500000000000001</v>
      </c>
      <c r="H18" s="198">
        <f>IFERROR(IF(INDEX(Metrics!$G$6:$G$22,MATCH(CY_Target_Cumulative!$D18,Metrics!$D$6:$D$22,0))=Calc!$K$8,SUM(CY_Target!$F18:H18),AVERAGE(CY_Target!$F18:H18)),"")</f>
        <v>0.16500000000000001</v>
      </c>
      <c r="I18" s="198">
        <f>IFERROR(IF(INDEX(Metrics!$G$6:$G$22,MATCH(CY_Target_Cumulative!$D18,Metrics!$D$6:$D$22,0))=Calc!$K$8,SUM(CY_Target!$F18:I18),AVERAGE(CY_Target!$F18:I18)),"")</f>
        <v>0.16500000000000001</v>
      </c>
      <c r="J18" s="198">
        <f>IFERROR(IF(INDEX(Metrics!$G$6:$G$22,MATCH(CY_Target_Cumulative!$D18,Metrics!$D$6:$D$22,0))=Calc!$K$8,SUM(CY_Target!$F18:J18),AVERAGE(CY_Target!$F18:J18)),"")</f>
        <v>0.16500000000000001</v>
      </c>
      <c r="K18" s="198">
        <f>IFERROR(IF(INDEX(Metrics!$G$6:$G$22,MATCH(CY_Target_Cumulative!$D18,Metrics!$D$6:$D$22,0))=Calc!$K$8,SUM(CY_Target!$F18:K18),AVERAGE(CY_Target!$F18:K18)),"")</f>
        <v>0.16500000000000001</v>
      </c>
      <c r="L18" s="197">
        <f>IFERROR(IF(INDEX(Metrics!$G$6:$G$22,MATCH(CY_Target_Cumulative!$D18,Metrics!$D$6:$D$22,0))=Calc!$K$8,SUM(CY_Target!$F18:L18),AVERAGE(CY_Target!$F18:L18)),"")</f>
        <v>0.16500000000000001</v>
      </c>
      <c r="M18" s="197">
        <f>IFERROR(IF(INDEX(Metrics!$G$6:$G$22,MATCH(CY_Target_Cumulative!$D18,Metrics!$D$6:$D$22,0))=Calc!$K$8,SUM(CY_Target!$F18:M18),AVERAGE(CY_Target!$F18:M18)),"")</f>
        <v>0.16500000000000001</v>
      </c>
      <c r="N18" s="197">
        <f>IFERROR(IF(INDEX(Metrics!$G$6:$G$22,MATCH(CY_Target_Cumulative!$D18,Metrics!$D$6:$D$22,0))=Calc!$K$8,SUM(CY_Target!$F18:N18),AVERAGE(CY_Target!$F18:N18)),"")</f>
        <v>0.16500000000000001</v>
      </c>
      <c r="O18" s="197">
        <f>IFERROR(IF(INDEX(Metrics!$G$6:$G$22,MATCH(CY_Target_Cumulative!$D18,Metrics!$D$6:$D$22,0))=Calc!$K$8,SUM(CY_Target!$F18:O18),AVERAGE(CY_Target!$F18:O18)),"")</f>
        <v>0.16500000000000001</v>
      </c>
      <c r="P18" s="197">
        <f>IFERROR(IF(INDEX(Metrics!$G$6:$G$22,MATCH(CY_Target_Cumulative!$D18,Metrics!$D$6:$D$22,0))=Calc!$K$8,SUM(CY_Target!$F18:P18),AVERAGE(CY_Target!$F18:P18)),"")</f>
        <v>0.16500000000000001</v>
      </c>
      <c r="Q18" s="200">
        <f>IFERROR(IF(INDEX(Metrics!$G$6:$G$22,MATCH(CY_Target_Cumulative!$D18,Metrics!$D$6:$D$22,0))=Calc!$K$8,SUM(CY_Target!$F18:Q18),AVERAGE(CY_Target!$F18:Q18)),"")</f>
        <v>0.16500000000000001</v>
      </c>
    </row>
    <row r="19" spans="1:17" x14ac:dyDescent="0.25">
      <c r="A19" s="3"/>
      <c r="B19" s="62">
        <f>IFERROR(IF(LEN(INDEX(Metrics!$B$6:$E$22,ROW($A19)-ROW($A$5),MATCH(B$5,Metrics!$B$5:$E$5,0)))=0,"",INDEX(Metrics!$B$6:$E$22,ROW($A19)-ROW($A$5),MATCH(B$5,Metrics!$B$5:$E$5,0))),"")</f>
        <v>205</v>
      </c>
      <c r="C19" s="160" t="str">
        <f>IFERROR(IF(LEN(INDEX(Metrics!$B$6:$E$22,ROW($A19)-ROW($A$5),MATCH(C$5,Metrics!$B$5:$E$5,0)))=0,"",INDEX(Metrics!$B$6:$E$22,ROW($A19)-ROW($A$5),MATCH(C$5,Metrics!$B$5:$E$5,0))),"")</f>
        <v>Operational Efficiency</v>
      </c>
      <c r="D19" s="160" t="str">
        <f>IFERROR(IF(LEN(INDEX(Metrics!$B$6:$E$22,ROW($A19)-ROW($A$5),MATCH(D$5,Metrics!$B$5:$E$5,0)))=0,"",INDEX(Metrics!$B$6:$E$22,ROW($A19)-ROW($A$5),MATCH(D$5,Metrics!$B$5:$E$5,0))),"")</f>
        <v>Cost per Call</v>
      </c>
      <c r="E19" s="42" t="str">
        <f>IFERROR(IF(LEN(INDEX(Metrics!$B$6:$E$22,ROW($A19)-ROW($A$5),MATCH(E$5,Metrics!$B$5:$E$5,0)))=0,"",INDEX(Metrics!$B$6:$E$22,ROW($A19)-ROW($A$5),MATCH(E$5,Metrics!$B$5:$E$5,0))),"")</f>
        <v>USD</v>
      </c>
      <c r="F19" s="193">
        <f>IFERROR(IF(INDEX(Metrics!$G$6:$G$22,MATCH(CY_Target_Cumulative!$D19,Metrics!$D$6:$D$22,0))=Calc!$K$8,SUM(CY_Target!$F19:F19),AVERAGE(CY_Target!$F19:F19)),"")</f>
        <v>1.8</v>
      </c>
      <c r="G19" s="193">
        <f>IFERROR(IF(INDEX(Metrics!$G$6:$G$22,MATCH(CY_Target_Cumulative!$D19,Metrics!$D$6:$D$22,0))=Calc!$K$8,SUM(CY_Target!$F19:G19),AVERAGE(CY_Target!$F19:G19)),"")</f>
        <v>1.8</v>
      </c>
      <c r="H19" s="193">
        <f>IFERROR(IF(INDEX(Metrics!$G$6:$G$22,MATCH(CY_Target_Cumulative!$D19,Metrics!$D$6:$D$22,0))=Calc!$K$8,SUM(CY_Target!$F19:H19),AVERAGE(CY_Target!$F19:H19)),"")</f>
        <v>1.8</v>
      </c>
      <c r="I19" s="193">
        <f>IFERROR(IF(INDEX(Metrics!$G$6:$G$22,MATCH(CY_Target_Cumulative!$D19,Metrics!$D$6:$D$22,0))=Calc!$K$8,SUM(CY_Target!$F19:I19),AVERAGE(CY_Target!$F19:I19)),"")</f>
        <v>1.8</v>
      </c>
      <c r="J19" s="193">
        <f>IFERROR(IF(INDEX(Metrics!$G$6:$G$22,MATCH(CY_Target_Cumulative!$D19,Metrics!$D$6:$D$22,0))=Calc!$K$8,SUM(CY_Target!$F19:J19),AVERAGE(CY_Target!$F19:J19)),"")</f>
        <v>1.8</v>
      </c>
      <c r="K19" s="193">
        <f>IFERROR(IF(INDEX(Metrics!$G$6:$G$22,MATCH(CY_Target_Cumulative!$D19,Metrics!$D$6:$D$22,0))=Calc!$K$8,SUM(CY_Target!$F19:K19),AVERAGE(CY_Target!$F19:K19)),"")</f>
        <v>1.8</v>
      </c>
      <c r="L19" s="193">
        <f>IFERROR(IF(INDEX(Metrics!$G$6:$G$22,MATCH(CY_Target_Cumulative!$D19,Metrics!$D$6:$D$22,0))=Calc!$K$8,SUM(CY_Target!$F19:L19),AVERAGE(CY_Target!$F19:L19)),"")</f>
        <v>1.8</v>
      </c>
      <c r="M19" s="193">
        <f>IFERROR(IF(INDEX(Metrics!$G$6:$G$22,MATCH(CY_Target_Cumulative!$D19,Metrics!$D$6:$D$22,0))=Calc!$K$8,SUM(CY_Target!$F19:M19),AVERAGE(CY_Target!$F19:M19)),"")</f>
        <v>1.8</v>
      </c>
      <c r="N19" s="193">
        <f>IFERROR(IF(INDEX(Metrics!$G$6:$G$22,MATCH(CY_Target_Cumulative!$D19,Metrics!$D$6:$D$22,0))=Calc!$K$8,SUM(CY_Target!$F19:N19),AVERAGE(CY_Target!$F19:N19)),"")</f>
        <v>1.8</v>
      </c>
      <c r="O19" s="193">
        <f>IFERROR(IF(INDEX(Metrics!$G$6:$G$22,MATCH(CY_Target_Cumulative!$D19,Metrics!$D$6:$D$22,0))=Calc!$K$8,SUM(CY_Target!$F19:O19),AVERAGE(CY_Target!$F19:O19)),"")</f>
        <v>1.8</v>
      </c>
      <c r="P19" s="193">
        <f>IFERROR(IF(INDEX(Metrics!$G$6:$G$22,MATCH(CY_Target_Cumulative!$D19,Metrics!$D$6:$D$22,0))=Calc!$K$8,SUM(CY_Target!$F19:P19),AVERAGE(CY_Target!$F19:P19)),"")</f>
        <v>1.8</v>
      </c>
      <c r="Q19" s="196">
        <f>IFERROR(IF(INDEX(Metrics!$G$6:$G$22,MATCH(CY_Target_Cumulative!$D19,Metrics!$D$6:$D$22,0))=Calc!$K$8,SUM(CY_Target!$F19:Q19),AVERAGE(CY_Target!$F19:Q19)),"")</f>
        <v>1.8</v>
      </c>
    </row>
    <row r="20" spans="1:17" x14ac:dyDescent="0.25">
      <c r="A20" s="3"/>
      <c r="B20" s="62">
        <f>IFERROR(IF(LEN(INDEX(Metrics!$B$6:$E$22,ROW($A20)-ROW($A$5),MATCH(B$5,Metrics!$B$5:$E$5,0)))=0,"",INDEX(Metrics!$B$6:$E$22,ROW($A20)-ROW($A$5),MATCH(B$5,Metrics!$B$5:$E$5,0))),"")</f>
        <v>206</v>
      </c>
      <c r="C20" s="160" t="str">
        <f>IFERROR(IF(LEN(INDEX(Metrics!$B$6:$E$22,ROW($A20)-ROW($A$5),MATCH(C$5,Metrics!$B$5:$E$5,0)))=0,"",INDEX(Metrics!$B$6:$E$22,ROW($A20)-ROW($A$5),MATCH(C$5,Metrics!$B$5:$E$5,0))),"")</f>
        <v>Operational Efficiency</v>
      </c>
      <c r="D20" s="160" t="str">
        <f>IFERROR(IF(LEN(INDEX(Metrics!$B$6:$E$22,ROW($A20)-ROW($A$5),MATCH(D$5,Metrics!$B$5:$E$5,0)))=0,"",INDEX(Metrics!$B$6:$E$22,ROW($A20)-ROW($A$5),MATCH(D$5,Metrics!$B$5:$E$5,0))),"")</f>
        <v>Cost per Minute of Inbound Handle Time</v>
      </c>
      <c r="E20" s="42" t="str">
        <f>IFERROR(IF(LEN(INDEX(Metrics!$B$6:$E$22,ROW($A20)-ROW($A$5),MATCH(E$5,Metrics!$B$5:$E$5,0)))=0,"",INDEX(Metrics!$B$6:$E$22,ROW($A20)-ROW($A$5),MATCH(E$5,Metrics!$B$5:$E$5,0))),"")</f>
        <v>USD</v>
      </c>
      <c r="F20" s="194">
        <f>IFERROR(IF(INDEX(Metrics!$G$6:$G$22,MATCH(CY_Target_Cumulative!$D20,Metrics!$D$6:$D$22,0))=Calc!$K$8,SUM(CY_Target!$F20:F20),AVERAGE(CY_Target!$F20:F20)),"")</f>
        <v>0.8</v>
      </c>
      <c r="G20" s="194">
        <f>IFERROR(IF(INDEX(Metrics!$G$6:$G$22,MATCH(CY_Target_Cumulative!$D20,Metrics!$D$6:$D$22,0))=Calc!$K$8,SUM(CY_Target!$F20:G20),AVERAGE(CY_Target!$F20:G20)),"")</f>
        <v>0.8</v>
      </c>
      <c r="H20" s="194">
        <f>IFERROR(IF(INDEX(Metrics!$G$6:$G$22,MATCH(CY_Target_Cumulative!$D20,Metrics!$D$6:$D$22,0))=Calc!$K$8,SUM(CY_Target!$F20:H20),AVERAGE(CY_Target!$F20:H20)),"")</f>
        <v>0.80000000000000016</v>
      </c>
      <c r="I20" s="194">
        <f>IFERROR(IF(INDEX(Metrics!$G$6:$G$22,MATCH(CY_Target_Cumulative!$D20,Metrics!$D$6:$D$22,0))=Calc!$K$8,SUM(CY_Target!$F20:I20),AVERAGE(CY_Target!$F20:I20)),"")</f>
        <v>0.8</v>
      </c>
      <c r="J20" s="194">
        <f>IFERROR(IF(INDEX(Metrics!$G$6:$G$22,MATCH(CY_Target_Cumulative!$D20,Metrics!$D$6:$D$22,0))=Calc!$K$8,SUM(CY_Target!$F20:J20),AVERAGE(CY_Target!$F20:J20)),"")</f>
        <v>0.8</v>
      </c>
      <c r="K20" s="194">
        <f>IFERROR(IF(INDEX(Metrics!$G$6:$G$22,MATCH(CY_Target_Cumulative!$D20,Metrics!$D$6:$D$22,0))=Calc!$K$8,SUM(CY_Target!$F20:K20),AVERAGE(CY_Target!$F20:K20)),"")</f>
        <v>0.79999999999999993</v>
      </c>
      <c r="L20" s="194">
        <f>IFERROR(IF(INDEX(Metrics!$G$6:$G$22,MATCH(CY_Target_Cumulative!$D20,Metrics!$D$6:$D$22,0))=Calc!$K$8,SUM(CY_Target!$F20:L20),AVERAGE(CY_Target!$F20:L20)),"")</f>
        <v>0.79999999999999993</v>
      </c>
      <c r="M20" s="194">
        <f>IFERROR(IF(INDEX(Metrics!$G$6:$G$22,MATCH(CY_Target_Cumulative!$D20,Metrics!$D$6:$D$22,0))=Calc!$K$8,SUM(CY_Target!$F20:M20),AVERAGE(CY_Target!$F20:M20)),"")</f>
        <v>0.79999999999999993</v>
      </c>
      <c r="N20" s="194">
        <f>IFERROR(IF(INDEX(Metrics!$G$6:$G$22,MATCH(CY_Target_Cumulative!$D20,Metrics!$D$6:$D$22,0))=Calc!$K$8,SUM(CY_Target!$F20:N20),AVERAGE(CY_Target!$F20:N20)),"")</f>
        <v>0.79999999999999993</v>
      </c>
      <c r="O20" s="194">
        <f>IFERROR(IF(INDEX(Metrics!$G$6:$G$22,MATCH(CY_Target_Cumulative!$D20,Metrics!$D$6:$D$22,0))=Calc!$K$8,SUM(CY_Target!$F20:O20),AVERAGE(CY_Target!$F20:O20)),"")</f>
        <v>0.79999999999999993</v>
      </c>
      <c r="P20" s="194">
        <f>IFERROR(IF(INDEX(Metrics!$G$6:$G$22,MATCH(CY_Target_Cumulative!$D20,Metrics!$D$6:$D$22,0))=Calc!$K$8,SUM(CY_Target!$F20:P20),AVERAGE(CY_Target!$F20:P20)),"")</f>
        <v>0.79999999999999993</v>
      </c>
      <c r="Q20" s="195">
        <f>IFERROR(IF(INDEX(Metrics!$G$6:$G$22,MATCH(CY_Target_Cumulative!$D20,Metrics!$D$6:$D$22,0))=Calc!$K$8,SUM(CY_Target!$F20:Q20),AVERAGE(CY_Target!$F20:Q20)),"")</f>
        <v>0.79999999999999993</v>
      </c>
    </row>
    <row r="21" spans="1:17" x14ac:dyDescent="0.25">
      <c r="A21" s="3"/>
      <c r="B21" s="62">
        <f>IFERROR(IF(LEN(INDEX(Metrics!$B$6:$E$22,ROW($A21)-ROW($A$5),MATCH(B$5,Metrics!$B$5:$E$5,0)))=0,"",INDEX(Metrics!$B$6:$E$22,ROW($A21)-ROW($A$5),MATCH(B$5,Metrics!$B$5:$E$5,0))),"")</f>
        <v>207</v>
      </c>
      <c r="C21" s="160" t="str">
        <f>IFERROR(IF(LEN(INDEX(Metrics!$B$6:$E$22,ROW($A21)-ROW($A$5),MATCH(C$5,Metrics!$B$5:$E$5,0)))=0,"",INDEX(Metrics!$B$6:$E$22,ROW($A21)-ROW($A$5),MATCH(C$5,Metrics!$B$5:$E$5,0))),"")</f>
        <v>Operational Efficiency</v>
      </c>
      <c r="D21" s="160" t="str">
        <f>IFERROR(IF(LEN(INDEX(Metrics!$B$6:$E$22,ROW($A21)-ROW($A$5),MATCH(D$5,Metrics!$B$5:$E$5,0)))=0,"",INDEX(Metrics!$B$6:$E$22,ROW($A21)-ROW($A$5),MATCH(D$5,Metrics!$B$5:$E$5,0))),"")</f>
        <v/>
      </c>
      <c r="E21" s="42" t="str">
        <f>IFERROR(IF(LEN(INDEX(Metrics!$B$6:$E$22,ROW($A21)-ROW($A$5),MATCH(E$5,Metrics!$B$5:$E$5,0)))=0,"",INDEX(Metrics!$B$6:$E$22,ROW($A21)-ROW($A$5),MATCH(E$5,Metrics!$B$5:$E$5,0))),"")</f>
        <v/>
      </c>
      <c r="F21" s="45" t="str">
        <f>IFERROR(IF(INDEX(Metrics!$G$6:$G$22,MATCH(CY_Target_Cumulative!$D21,Metrics!$D$6:$D$22,0))=Calc!$K$8,SUM(CY_Target!$F21:F21),AVERAGE(CY_Target!$F21:F21)),"")</f>
        <v/>
      </c>
      <c r="G21" s="45" t="str">
        <f>IFERROR(IF(INDEX(Metrics!$G$6:$G$22,MATCH(CY_Target_Cumulative!$D21,Metrics!$D$6:$D$22,0))=Calc!$K$8,SUM(CY_Target!$F21:G21),AVERAGE(CY_Target!$F21:G21)),"")</f>
        <v/>
      </c>
      <c r="H21" s="45" t="str">
        <f>IFERROR(IF(INDEX(Metrics!$G$6:$G$22,MATCH(CY_Target_Cumulative!$D21,Metrics!$D$6:$D$22,0))=Calc!$K$8,SUM(CY_Target!$F21:H21),AVERAGE(CY_Target!$F21:H21)),"")</f>
        <v/>
      </c>
      <c r="I21" s="45" t="str">
        <f>IFERROR(IF(INDEX(Metrics!$G$6:$G$22,MATCH(CY_Target_Cumulative!$D21,Metrics!$D$6:$D$22,0))=Calc!$K$8,SUM(CY_Target!$F21:I21),AVERAGE(CY_Target!$F21:I21)),"")</f>
        <v/>
      </c>
      <c r="J21" s="45" t="str">
        <f>IFERROR(IF(INDEX(Metrics!$G$6:$G$22,MATCH(CY_Target_Cumulative!$D21,Metrics!$D$6:$D$22,0))=Calc!$K$8,SUM(CY_Target!$F21:J21),AVERAGE(CY_Target!$F21:J21)),"")</f>
        <v/>
      </c>
      <c r="K21" s="45" t="str">
        <f>IFERROR(IF(INDEX(Metrics!$G$6:$G$22,MATCH(CY_Target_Cumulative!$D21,Metrics!$D$6:$D$22,0))=Calc!$K$8,SUM(CY_Target!$F21:K21),AVERAGE(CY_Target!$F21:K21)),"")</f>
        <v/>
      </c>
      <c r="L21" s="45" t="str">
        <f>IFERROR(IF(INDEX(Metrics!$G$6:$G$22,MATCH(CY_Target_Cumulative!$D21,Metrics!$D$6:$D$22,0))=Calc!$K$8,SUM(CY_Target!$F21:L21),AVERAGE(CY_Target!$F21:L21)),"")</f>
        <v/>
      </c>
      <c r="M21" s="45" t="str">
        <f>IFERROR(IF(INDEX(Metrics!$G$6:$G$22,MATCH(CY_Target_Cumulative!$D21,Metrics!$D$6:$D$22,0))=Calc!$K$8,SUM(CY_Target!$F21:M21),AVERAGE(CY_Target!$F21:M21)),"")</f>
        <v/>
      </c>
      <c r="N21" s="45" t="str">
        <f>IFERROR(IF(INDEX(Metrics!$G$6:$G$22,MATCH(CY_Target_Cumulative!$D21,Metrics!$D$6:$D$22,0))=Calc!$K$8,SUM(CY_Target!$F21:N21),AVERAGE(CY_Target!$F21:N21)),"")</f>
        <v/>
      </c>
      <c r="O21" s="45" t="str">
        <f>IFERROR(IF(INDEX(Metrics!$G$6:$G$22,MATCH(CY_Target_Cumulative!$D21,Metrics!$D$6:$D$22,0))=Calc!$K$8,SUM(CY_Target!$F21:O21),AVERAGE(CY_Target!$F21:O21)),"")</f>
        <v/>
      </c>
      <c r="P21" s="45" t="str">
        <f>IFERROR(IF(INDEX(Metrics!$G$6:$G$22,MATCH(CY_Target_Cumulative!$D21,Metrics!$D$6:$D$22,0))=Calc!$K$8,SUM(CY_Target!$F21:P21),AVERAGE(CY_Target!$F21:P21)),"")</f>
        <v/>
      </c>
      <c r="Q21" s="69" t="str">
        <f>IFERROR(IF(INDEX(Metrics!$G$6:$G$22,MATCH(CY_Target_Cumulative!$D21,Metrics!$D$6:$D$22,0))=Calc!$K$8,SUM(CY_Target!$F21:Q21),AVERAGE(CY_Target!$F21:Q21)),"")</f>
        <v/>
      </c>
    </row>
    <row r="22" spans="1:17" x14ac:dyDescent="0.25">
      <c r="A22" s="3"/>
      <c r="B22" s="62">
        <f>IFERROR(IF(LEN(INDEX(Metrics!$B$6:$E$22,ROW($A22)-ROW($A$5),MATCH(B$5,Metrics!$B$5:$E$5,0)))=0,"",INDEX(Metrics!$B$6:$E$22,ROW($A22)-ROW($A$5),MATCH(B$5,Metrics!$B$5:$E$5,0))),"")</f>
        <v>208</v>
      </c>
      <c r="C22" s="160" t="str">
        <f>IFERROR(IF(LEN(INDEX(Metrics!$B$6:$E$22,ROW($A22)-ROW($A$5),MATCH(C$5,Metrics!$B$5:$E$5,0)))=0,"",INDEX(Metrics!$B$6:$E$22,ROW($A22)-ROW($A$5),MATCH(C$5,Metrics!$B$5:$E$5,0))),"")</f>
        <v>Operational Efficiency</v>
      </c>
      <c r="D22" s="160" t="str">
        <f>IFERROR(IF(LEN(INDEX(Metrics!$B$6:$E$22,ROW($A22)-ROW($A$5),MATCH(D$5,Metrics!$B$5:$E$5,0)))=0,"",INDEX(Metrics!$B$6:$E$22,ROW($A22)-ROW($A$5),MATCH(D$5,Metrics!$B$5:$E$5,0))),"")</f>
        <v/>
      </c>
      <c r="E22" s="42" t="str">
        <f>IFERROR(IF(LEN(INDEX(Metrics!$B$6:$E$22,ROW($A22)-ROW($A$5),MATCH(E$5,Metrics!$B$5:$E$5,0)))=0,"",INDEX(Metrics!$B$6:$E$22,ROW($A22)-ROW($A$5),MATCH(E$5,Metrics!$B$5:$E$5,0))),"")</f>
        <v/>
      </c>
      <c r="F22" s="45" t="str">
        <f>IFERROR(IF(INDEX(Metrics!$G$6:$G$22,MATCH(CY_Target_Cumulative!$D22,Metrics!$D$6:$D$22,0))=Calc!$K$8,SUM(CY_Target!$F22:F22),AVERAGE(CY_Target!$F22:F22)),"")</f>
        <v/>
      </c>
      <c r="G22" s="45" t="str">
        <f>IFERROR(IF(INDEX(Metrics!$G$6:$G$22,MATCH(CY_Target_Cumulative!$D22,Metrics!$D$6:$D$22,0))=Calc!$K$8,SUM(CY_Target!$F22:G22),AVERAGE(CY_Target!$F22:G22)),"")</f>
        <v/>
      </c>
      <c r="H22" s="45" t="str">
        <f>IFERROR(IF(INDEX(Metrics!$G$6:$G$22,MATCH(CY_Target_Cumulative!$D22,Metrics!$D$6:$D$22,0))=Calc!$K$8,SUM(CY_Target!$F22:H22),AVERAGE(CY_Target!$F22:H22)),"")</f>
        <v/>
      </c>
      <c r="I22" s="45" t="str">
        <f>IFERROR(IF(INDEX(Metrics!$G$6:$G$22,MATCH(CY_Target_Cumulative!$D22,Metrics!$D$6:$D$22,0))=Calc!$K$8,SUM(CY_Target!$F22:I22),AVERAGE(CY_Target!$F22:I22)),"")</f>
        <v/>
      </c>
      <c r="J22" s="45" t="str">
        <f>IFERROR(IF(INDEX(Metrics!$G$6:$G$22,MATCH(CY_Target_Cumulative!$D22,Metrics!$D$6:$D$22,0))=Calc!$K$8,SUM(CY_Target!$F22:J22),AVERAGE(CY_Target!$F22:J22)),"")</f>
        <v/>
      </c>
      <c r="K22" s="45" t="str">
        <f>IFERROR(IF(INDEX(Metrics!$G$6:$G$22,MATCH(CY_Target_Cumulative!$D22,Metrics!$D$6:$D$22,0))=Calc!$K$8,SUM(CY_Target!$F22:K22),AVERAGE(CY_Target!$F22:K22)),"")</f>
        <v/>
      </c>
      <c r="L22" s="45" t="str">
        <f>IFERROR(IF(INDEX(Metrics!$G$6:$G$22,MATCH(CY_Target_Cumulative!$D22,Metrics!$D$6:$D$22,0))=Calc!$K$8,SUM(CY_Target!$F22:L22),AVERAGE(CY_Target!$F22:L22)),"")</f>
        <v/>
      </c>
      <c r="M22" s="45" t="str">
        <f>IFERROR(IF(INDEX(Metrics!$G$6:$G$22,MATCH(CY_Target_Cumulative!$D22,Metrics!$D$6:$D$22,0))=Calc!$K$8,SUM(CY_Target!$F22:M22),AVERAGE(CY_Target!$F22:M22)),"")</f>
        <v/>
      </c>
      <c r="N22" s="45" t="str">
        <f>IFERROR(IF(INDEX(Metrics!$G$6:$G$22,MATCH(CY_Target_Cumulative!$D22,Metrics!$D$6:$D$22,0))=Calc!$K$8,SUM(CY_Target!$F22:N22),AVERAGE(CY_Target!$F22:N22)),"")</f>
        <v/>
      </c>
      <c r="O22" s="45" t="str">
        <f>IFERROR(IF(INDEX(Metrics!$G$6:$G$22,MATCH(CY_Target_Cumulative!$D22,Metrics!$D$6:$D$22,0))=Calc!$K$8,SUM(CY_Target!$F22:O22),AVERAGE(CY_Target!$F22:O22)),"")</f>
        <v/>
      </c>
      <c r="P22" s="45" t="str">
        <f>IFERROR(IF(INDEX(Metrics!$G$6:$G$22,MATCH(CY_Target_Cumulative!$D22,Metrics!$D$6:$D$22,0))=Calc!$K$8,SUM(CY_Target!$F22:P22),AVERAGE(CY_Target!$F22:P22)),"")</f>
        <v/>
      </c>
      <c r="Q22" s="69" t="str">
        <f>IFERROR(IF(INDEX(Metrics!$G$6:$G$22,MATCH(CY_Target_Cumulative!$D22,Metrics!$D$6:$D$22,0))=Calc!$K$8,SUM(CY_Target!$F22:Q22),AVERAGE(CY_Target!$F22:Q22)),"")</f>
        <v/>
      </c>
    </row>
    <row r="23" spans="1:17" x14ac:dyDescent="0.25">
      <c r="A23" s="3"/>
      <c r="B23" s="216">
        <v>301</v>
      </c>
      <c r="C23" s="217" t="s">
        <v>130</v>
      </c>
      <c r="D23" s="217" t="s">
        <v>131</v>
      </c>
      <c r="E23" s="218" t="s">
        <v>100</v>
      </c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234"/>
      <c r="Q23" s="235"/>
    </row>
    <row r="24" spans="1:17" x14ac:dyDescent="0.25">
      <c r="A24" s="3"/>
      <c r="B24" s="216">
        <v>302</v>
      </c>
      <c r="C24" s="217" t="s">
        <v>130</v>
      </c>
      <c r="D24" s="217" t="s">
        <v>133</v>
      </c>
      <c r="E24" s="218" t="s">
        <v>112</v>
      </c>
      <c r="F24" s="234"/>
      <c r="G24" s="234"/>
      <c r="H24" s="234"/>
      <c r="I24" s="234"/>
      <c r="J24" s="234"/>
      <c r="K24" s="234"/>
      <c r="L24" s="234"/>
      <c r="M24" s="234"/>
      <c r="N24" s="234"/>
      <c r="O24" s="234"/>
      <c r="P24" s="234"/>
      <c r="Q24" s="235"/>
    </row>
    <row r="25" spans="1:17" x14ac:dyDescent="0.25">
      <c r="A25" s="3"/>
      <c r="B25" s="216">
        <v>303</v>
      </c>
      <c r="C25" s="217" t="s">
        <v>130</v>
      </c>
      <c r="D25" s="217" t="s">
        <v>135</v>
      </c>
      <c r="E25" s="218" t="s">
        <v>112</v>
      </c>
      <c r="F25" s="234"/>
      <c r="G25" s="234"/>
      <c r="H25" s="234"/>
      <c r="I25" s="234"/>
      <c r="J25" s="234"/>
      <c r="K25" s="234"/>
      <c r="L25" s="234"/>
      <c r="M25" s="234"/>
      <c r="N25" s="234"/>
      <c r="O25" s="234"/>
      <c r="P25" s="234"/>
      <c r="Q25" s="235"/>
    </row>
    <row r="26" spans="1:17" x14ac:dyDescent="0.2">
      <c r="A26" s="3"/>
      <c r="B26" s="216">
        <v>304</v>
      </c>
      <c r="C26" s="217" t="s">
        <v>130</v>
      </c>
      <c r="D26" s="217" t="s">
        <v>137</v>
      </c>
      <c r="E26" s="218" t="s">
        <v>112</v>
      </c>
      <c r="F26" s="236"/>
      <c r="G26" s="234"/>
      <c r="H26" s="234"/>
      <c r="I26" s="234"/>
      <c r="J26" s="234"/>
      <c r="K26" s="234"/>
      <c r="L26" s="236"/>
      <c r="M26" s="234"/>
      <c r="N26" s="234"/>
      <c r="O26" s="234"/>
      <c r="P26" s="234"/>
      <c r="Q26" s="235"/>
    </row>
    <row r="27" spans="1:17" x14ac:dyDescent="0.25">
      <c r="A27" s="3"/>
      <c r="B27" s="216">
        <v>305</v>
      </c>
      <c r="C27" s="217" t="s">
        <v>130</v>
      </c>
      <c r="D27" s="217" t="s">
        <v>139</v>
      </c>
      <c r="E27" s="218" t="s">
        <v>105</v>
      </c>
      <c r="F27" s="234"/>
      <c r="G27" s="234"/>
      <c r="H27" s="234"/>
      <c r="I27" s="234"/>
      <c r="J27" s="234"/>
      <c r="K27" s="234"/>
      <c r="L27" s="234"/>
      <c r="M27" s="234"/>
      <c r="N27" s="234"/>
      <c r="O27" s="234"/>
      <c r="P27" s="234"/>
      <c r="Q27" s="235"/>
    </row>
    <row r="28" spans="1:17" x14ac:dyDescent="0.25">
      <c r="A28" s="3"/>
      <c r="B28" s="216">
        <v>306</v>
      </c>
      <c r="C28" s="217" t="s">
        <v>130</v>
      </c>
      <c r="D28" s="217" t="s">
        <v>141</v>
      </c>
      <c r="E28" s="218" t="s">
        <v>112</v>
      </c>
      <c r="F28" s="234"/>
      <c r="G28" s="234"/>
      <c r="H28" s="234"/>
      <c r="I28" s="234"/>
      <c r="J28" s="234"/>
      <c r="K28" s="234"/>
      <c r="L28" s="234"/>
      <c r="M28" s="234"/>
      <c r="N28" s="234"/>
      <c r="O28" s="234"/>
      <c r="P28" s="234"/>
      <c r="Q28" s="235"/>
    </row>
    <row r="29" spans="1:17" x14ac:dyDescent="0.2">
      <c r="A29" s="3"/>
      <c r="B29" s="216">
        <v>307</v>
      </c>
      <c r="C29" s="217" t="s">
        <v>130</v>
      </c>
      <c r="D29" s="220" t="s">
        <v>143</v>
      </c>
      <c r="E29" s="221" t="s">
        <v>112</v>
      </c>
      <c r="F29" s="236"/>
      <c r="G29" s="234"/>
      <c r="H29" s="234"/>
      <c r="I29" s="234"/>
      <c r="J29" s="234"/>
      <c r="K29" s="234"/>
      <c r="L29" s="236"/>
      <c r="M29" s="234"/>
      <c r="N29" s="234"/>
      <c r="O29" s="234"/>
      <c r="P29" s="234"/>
      <c r="Q29" s="235"/>
    </row>
    <row r="30" spans="1:17" x14ac:dyDescent="0.25">
      <c r="A30" s="3"/>
      <c r="B30" s="216">
        <v>308</v>
      </c>
      <c r="C30" s="217" t="s">
        <v>130</v>
      </c>
      <c r="D30" s="217" t="s">
        <v>146</v>
      </c>
      <c r="E30" s="218" t="s">
        <v>146</v>
      </c>
      <c r="F30" s="237"/>
      <c r="G30" s="237"/>
      <c r="H30" s="237"/>
      <c r="I30" s="237"/>
      <c r="J30" s="237"/>
      <c r="K30" s="237"/>
      <c r="L30" s="234"/>
      <c r="M30" s="234"/>
      <c r="N30" s="234"/>
      <c r="O30" s="234"/>
      <c r="P30" s="234"/>
      <c r="Q30" s="235"/>
    </row>
    <row r="31" spans="1:17" x14ac:dyDescent="0.25">
      <c r="A31" s="3"/>
      <c r="B31" s="216">
        <v>309</v>
      </c>
      <c r="C31" s="217" t="s">
        <v>130</v>
      </c>
      <c r="D31" s="217" t="s">
        <v>146</v>
      </c>
      <c r="E31" s="218" t="s">
        <v>146</v>
      </c>
      <c r="F31" s="234"/>
      <c r="G31" s="234"/>
      <c r="H31" s="234"/>
      <c r="I31" s="234"/>
      <c r="J31" s="234"/>
      <c r="K31" s="234"/>
      <c r="L31" s="234"/>
      <c r="M31" s="234"/>
      <c r="N31" s="234"/>
      <c r="O31" s="234"/>
      <c r="P31" s="234"/>
      <c r="Q31" s="235"/>
    </row>
    <row r="32" spans="1:17" x14ac:dyDescent="0.25">
      <c r="A32" s="3"/>
      <c r="B32" s="216"/>
      <c r="C32" s="217"/>
      <c r="D32" s="217"/>
      <c r="E32" s="218"/>
      <c r="F32" s="234"/>
      <c r="G32" s="234"/>
      <c r="H32" s="234"/>
      <c r="I32" s="234"/>
      <c r="J32" s="234"/>
      <c r="K32" s="234"/>
      <c r="L32" s="234"/>
      <c r="M32" s="234"/>
      <c r="N32" s="234"/>
      <c r="O32" s="234"/>
      <c r="P32" s="234"/>
      <c r="Q32" s="235"/>
    </row>
    <row r="33" spans="1:17" x14ac:dyDescent="0.25">
      <c r="A33" s="3"/>
      <c r="B33" s="216"/>
      <c r="C33" s="217"/>
      <c r="D33" s="217"/>
      <c r="E33" s="218"/>
      <c r="F33" s="234"/>
      <c r="G33" s="234"/>
      <c r="H33" s="234"/>
      <c r="I33" s="234"/>
      <c r="J33" s="234"/>
      <c r="K33" s="234"/>
      <c r="L33" s="234"/>
      <c r="M33" s="234"/>
      <c r="N33" s="234"/>
      <c r="O33" s="234"/>
      <c r="P33" s="234"/>
      <c r="Q33" s="235"/>
    </row>
    <row r="34" spans="1:17" x14ac:dyDescent="0.25">
      <c r="A34" s="3"/>
      <c r="B34" s="216"/>
      <c r="C34" s="217"/>
      <c r="D34" s="217"/>
      <c r="E34" s="218"/>
      <c r="F34" s="234"/>
      <c r="G34" s="234"/>
      <c r="H34" s="234"/>
      <c r="I34" s="234"/>
      <c r="J34" s="234"/>
      <c r="K34" s="234"/>
      <c r="L34" s="234"/>
      <c r="M34" s="234"/>
      <c r="N34" s="234"/>
      <c r="O34" s="234"/>
      <c r="P34" s="234"/>
      <c r="Q34" s="235"/>
    </row>
    <row r="35" spans="1:17" x14ac:dyDescent="0.25">
      <c r="A35" s="3"/>
      <c r="B35" s="216"/>
      <c r="C35" s="217"/>
      <c r="D35" s="217"/>
      <c r="E35" s="218"/>
      <c r="F35" s="234"/>
      <c r="G35" s="234"/>
      <c r="H35" s="234"/>
      <c r="I35" s="234"/>
      <c r="J35" s="234"/>
      <c r="K35" s="234"/>
      <c r="L35" s="234"/>
      <c r="M35" s="234"/>
      <c r="N35" s="234"/>
      <c r="O35" s="234"/>
      <c r="P35" s="234"/>
      <c r="Q35" s="235"/>
    </row>
    <row r="36" spans="1:17" x14ac:dyDescent="0.2">
      <c r="A36" s="3"/>
      <c r="B36" s="216"/>
      <c r="C36" s="217"/>
      <c r="D36" s="217"/>
      <c r="E36" s="218"/>
      <c r="F36" s="236"/>
      <c r="G36" s="234"/>
      <c r="H36" s="234"/>
      <c r="I36" s="234"/>
      <c r="J36" s="234"/>
      <c r="K36" s="234"/>
      <c r="L36" s="236"/>
      <c r="M36" s="234"/>
      <c r="N36" s="234"/>
      <c r="O36" s="234"/>
      <c r="P36" s="234"/>
      <c r="Q36" s="235"/>
    </row>
    <row r="37" spans="1:17" x14ac:dyDescent="0.25">
      <c r="A37" s="3"/>
      <c r="B37" s="216"/>
      <c r="C37" s="217"/>
      <c r="D37" s="217"/>
      <c r="E37" s="218"/>
      <c r="F37" s="234"/>
      <c r="G37" s="234"/>
      <c r="H37" s="234"/>
      <c r="I37" s="234"/>
      <c r="J37" s="234"/>
      <c r="K37" s="234"/>
      <c r="L37" s="234"/>
      <c r="M37" s="234"/>
      <c r="N37" s="234"/>
      <c r="O37" s="234"/>
      <c r="P37" s="234"/>
      <c r="Q37" s="235"/>
    </row>
    <row r="38" spans="1:17" x14ac:dyDescent="0.2">
      <c r="A38" s="3"/>
      <c r="B38" s="216"/>
      <c r="C38" s="217"/>
      <c r="D38" s="217"/>
      <c r="E38" s="218"/>
      <c r="F38" s="236"/>
      <c r="G38" s="234"/>
      <c r="H38" s="234"/>
      <c r="I38" s="234"/>
      <c r="J38" s="234"/>
      <c r="K38" s="234"/>
      <c r="L38" s="236"/>
      <c r="M38" s="234"/>
      <c r="N38" s="234"/>
      <c r="O38" s="234"/>
      <c r="P38" s="234"/>
      <c r="Q38" s="235"/>
    </row>
    <row r="39" spans="1:17" x14ac:dyDescent="0.25">
      <c r="A39" s="3"/>
      <c r="B39" s="216"/>
      <c r="C39" s="217"/>
      <c r="D39" s="217"/>
      <c r="E39" s="218"/>
      <c r="F39" s="237"/>
      <c r="G39" s="237"/>
      <c r="H39" s="237"/>
      <c r="I39" s="237"/>
      <c r="J39" s="237"/>
      <c r="K39" s="237"/>
      <c r="L39" s="237"/>
      <c r="M39" s="237"/>
      <c r="N39" s="237"/>
      <c r="O39" s="237"/>
      <c r="P39" s="237"/>
      <c r="Q39" s="238"/>
    </row>
    <row r="40" spans="1:17" x14ac:dyDescent="0.25">
      <c r="A40" s="3"/>
      <c r="B40" s="216"/>
      <c r="C40" s="217"/>
      <c r="D40" s="217"/>
      <c r="E40" s="218"/>
      <c r="F40" s="234"/>
      <c r="G40" s="234"/>
      <c r="H40" s="234"/>
      <c r="I40" s="234"/>
      <c r="J40" s="234"/>
      <c r="K40" s="234"/>
      <c r="L40" s="234"/>
      <c r="M40" s="234"/>
      <c r="N40" s="234"/>
      <c r="O40" s="234"/>
      <c r="P40" s="234"/>
      <c r="Q40" s="235"/>
    </row>
    <row r="41" spans="1:17" x14ac:dyDescent="0.25">
      <c r="A41" s="3"/>
      <c r="B41" s="216"/>
      <c r="C41" s="217"/>
      <c r="D41" s="217"/>
      <c r="E41" s="218"/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234"/>
      <c r="Q41" s="235"/>
    </row>
    <row r="42" spans="1:17" x14ac:dyDescent="0.25">
      <c r="A42" s="3"/>
      <c r="B42" s="216"/>
      <c r="C42" s="217"/>
      <c r="D42" s="217"/>
      <c r="E42" s="218"/>
      <c r="F42" s="234"/>
      <c r="G42" s="234"/>
      <c r="H42" s="234"/>
      <c r="I42" s="234"/>
      <c r="J42" s="234"/>
      <c r="K42" s="234"/>
      <c r="L42" s="234"/>
      <c r="M42" s="234"/>
      <c r="N42" s="234"/>
      <c r="O42" s="234"/>
      <c r="P42" s="234"/>
      <c r="Q42" s="235"/>
    </row>
    <row r="43" spans="1:17" x14ac:dyDescent="0.25">
      <c r="A43" s="3"/>
      <c r="B43" s="216"/>
      <c r="C43" s="217"/>
      <c r="D43" s="217"/>
      <c r="E43" s="218"/>
      <c r="F43" s="234"/>
      <c r="G43" s="234"/>
      <c r="H43" s="234"/>
      <c r="I43" s="234"/>
      <c r="J43" s="234"/>
      <c r="K43" s="234"/>
      <c r="L43" s="234"/>
      <c r="M43" s="234"/>
      <c r="N43" s="234"/>
      <c r="O43" s="234"/>
      <c r="P43" s="234"/>
      <c r="Q43" s="235"/>
    </row>
    <row r="44" spans="1:17" x14ac:dyDescent="0.25">
      <c r="A44" s="3"/>
      <c r="B44" s="216"/>
      <c r="C44" s="217"/>
      <c r="D44" s="217"/>
      <c r="E44" s="218"/>
      <c r="F44" s="237"/>
      <c r="G44" s="237"/>
      <c r="H44" s="237"/>
      <c r="I44" s="237"/>
      <c r="J44" s="237"/>
      <c r="K44" s="237"/>
      <c r="L44" s="237"/>
      <c r="M44" s="237"/>
      <c r="N44" s="237"/>
      <c r="O44" s="237"/>
      <c r="P44" s="237"/>
      <c r="Q44" s="238"/>
    </row>
    <row r="45" spans="1:17" x14ac:dyDescent="0.25">
      <c r="A45" s="3"/>
      <c r="B45" s="216"/>
      <c r="C45" s="217"/>
      <c r="D45" s="217"/>
      <c r="E45" s="218"/>
      <c r="F45" s="237"/>
      <c r="G45" s="237"/>
      <c r="H45" s="237"/>
      <c r="I45" s="237"/>
      <c r="J45" s="237"/>
      <c r="K45" s="237"/>
      <c r="L45" s="237"/>
      <c r="M45" s="237"/>
      <c r="N45" s="237"/>
      <c r="O45" s="237"/>
      <c r="P45" s="237"/>
      <c r="Q45" s="238"/>
    </row>
    <row r="46" spans="1:17" x14ac:dyDescent="0.25">
      <c r="A46" s="3"/>
      <c r="B46" s="216"/>
      <c r="C46" s="217"/>
      <c r="D46" s="217"/>
      <c r="E46" s="218"/>
      <c r="F46" s="237"/>
      <c r="G46" s="237"/>
      <c r="H46" s="237"/>
      <c r="I46" s="237"/>
      <c r="J46" s="237"/>
      <c r="K46" s="237"/>
      <c r="L46" s="237"/>
      <c r="M46" s="237"/>
      <c r="N46" s="237"/>
      <c r="O46" s="237"/>
      <c r="P46" s="237"/>
      <c r="Q46" s="238"/>
    </row>
    <row r="47" spans="1:17" x14ac:dyDescent="0.25">
      <c r="A47" s="3"/>
      <c r="B47" s="216"/>
      <c r="C47" s="217"/>
      <c r="D47" s="217"/>
      <c r="E47" s="218"/>
      <c r="F47" s="237"/>
      <c r="G47" s="237"/>
      <c r="H47" s="237"/>
      <c r="I47" s="237"/>
      <c r="J47" s="237"/>
      <c r="K47" s="237"/>
      <c r="L47" s="237"/>
      <c r="M47" s="237"/>
      <c r="N47" s="237"/>
      <c r="O47" s="237"/>
      <c r="P47" s="237"/>
      <c r="Q47" s="238"/>
    </row>
    <row r="48" spans="1:17" x14ac:dyDescent="0.25">
      <c r="A48" s="3"/>
      <c r="B48" s="216"/>
      <c r="C48" s="217"/>
      <c r="D48" s="217"/>
      <c r="E48" s="218"/>
      <c r="F48" s="237"/>
      <c r="G48" s="237"/>
      <c r="H48" s="237"/>
      <c r="I48" s="237"/>
      <c r="J48" s="237"/>
      <c r="K48" s="237"/>
      <c r="L48" s="237"/>
      <c r="M48" s="237"/>
      <c r="N48" s="237"/>
      <c r="O48" s="237"/>
      <c r="P48" s="237"/>
      <c r="Q48" s="238"/>
    </row>
    <row r="49" spans="1:17" x14ac:dyDescent="0.25">
      <c r="A49" s="3"/>
      <c r="B49" s="216"/>
      <c r="C49" s="217"/>
      <c r="D49" s="217"/>
      <c r="E49" s="218"/>
      <c r="F49" s="237"/>
      <c r="G49" s="237"/>
      <c r="H49" s="237"/>
      <c r="I49" s="237"/>
      <c r="J49" s="237"/>
      <c r="K49" s="237"/>
      <c r="L49" s="237"/>
      <c r="M49" s="237"/>
      <c r="N49" s="237"/>
      <c r="O49" s="237"/>
      <c r="P49" s="237"/>
      <c r="Q49" s="238"/>
    </row>
    <row r="50" spans="1:17" x14ac:dyDescent="0.25">
      <c r="A50" s="3"/>
      <c r="B50" s="216"/>
      <c r="C50" s="217"/>
      <c r="D50" s="217"/>
      <c r="E50" s="218"/>
      <c r="F50" s="237"/>
      <c r="G50" s="237"/>
      <c r="H50" s="237"/>
      <c r="I50" s="237"/>
      <c r="J50" s="237"/>
      <c r="K50" s="237"/>
      <c r="L50" s="237"/>
      <c r="M50" s="237"/>
      <c r="N50" s="237"/>
      <c r="O50" s="237"/>
      <c r="P50" s="237"/>
      <c r="Q50" s="238"/>
    </row>
    <row r="51" spans="1:17" x14ac:dyDescent="0.25">
      <c r="A51" s="3"/>
      <c r="B51" s="216"/>
      <c r="C51" s="217"/>
      <c r="D51" s="217"/>
      <c r="E51" s="218"/>
      <c r="F51" s="237"/>
      <c r="G51" s="237"/>
      <c r="H51" s="237"/>
      <c r="I51" s="237"/>
      <c r="J51" s="237"/>
      <c r="K51" s="237"/>
      <c r="L51" s="237"/>
      <c r="M51" s="237"/>
      <c r="N51" s="237"/>
      <c r="O51" s="237"/>
      <c r="P51" s="237"/>
      <c r="Q51" s="238"/>
    </row>
    <row r="52" spans="1:17" x14ac:dyDescent="0.25">
      <c r="A52" s="3"/>
      <c r="B52" s="216"/>
      <c r="C52" s="217"/>
      <c r="D52" s="217"/>
      <c r="E52" s="218"/>
      <c r="F52" s="237"/>
      <c r="G52" s="237"/>
      <c r="H52" s="237"/>
      <c r="I52" s="237"/>
      <c r="J52" s="237"/>
      <c r="K52" s="237"/>
      <c r="L52" s="237"/>
      <c r="M52" s="237"/>
      <c r="N52" s="237"/>
      <c r="O52" s="237"/>
      <c r="P52" s="237"/>
      <c r="Q52" s="238"/>
    </row>
    <row r="53" spans="1:17" x14ac:dyDescent="0.25">
      <c r="A53" s="3"/>
      <c r="B53" s="216"/>
      <c r="C53" s="217"/>
      <c r="D53" s="217"/>
      <c r="E53" s="218"/>
      <c r="F53" s="237"/>
      <c r="G53" s="237"/>
      <c r="H53" s="237"/>
      <c r="I53" s="237"/>
      <c r="J53" s="237"/>
      <c r="K53" s="237"/>
      <c r="L53" s="237"/>
      <c r="M53" s="237"/>
      <c r="N53" s="237"/>
      <c r="O53" s="237"/>
      <c r="P53" s="237"/>
      <c r="Q53" s="238"/>
    </row>
    <row r="54" spans="1:17" x14ac:dyDescent="0.25">
      <c r="A54" s="3"/>
      <c r="B54" s="216"/>
      <c r="C54" s="217"/>
      <c r="D54" s="217"/>
      <c r="E54" s="218"/>
      <c r="F54" s="237"/>
      <c r="G54" s="237"/>
      <c r="H54" s="237"/>
      <c r="I54" s="237"/>
      <c r="J54" s="237"/>
      <c r="K54" s="237"/>
      <c r="L54" s="237"/>
      <c r="M54" s="237"/>
      <c r="N54" s="237"/>
      <c r="O54" s="237"/>
      <c r="P54" s="237"/>
      <c r="Q54" s="238"/>
    </row>
    <row r="55" spans="1:17" x14ac:dyDescent="0.25">
      <c r="A55" s="3"/>
      <c r="B55" s="216"/>
      <c r="C55" s="217"/>
      <c r="D55" s="217"/>
      <c r="E55" s="218"/>
      <c r="F55" s="237"/>
      <c r="G55" s="237"/>
      <c r="H55" s="237"/>
      <c r="I55" s="237"/>
      <c r="J55" s="237"/>
      <c r="K55" s="237"/>
      <c r="L55" s="237"/>
      <c r="M55" s="237"/>
      <c r="N55" s="237"/>
      <c r="O55" s="237"/>
      <c r="P55" s="237"/>
      <c r="Q55" s="238"/>
    </row>
    <row r="56" spans="1:17" x14ac:dyDescent="0.25">
      <c r="B56" s="216"/>
      <c r="C56" s="217"/>
      <c r="D56" s="217"/>
      <c r="E56" s="218"/>
      <c r="F56" s="237"/>
      <c r="G56" s="237"/>
      <c r="H56" s="237"/>
      <c r="I56" s="237"/>
      <c r="J56" s="237"/>
      <c r="K56" s="237"/>
      <c r="L56" s="237"/>
      <c r="M56" s="237"/>
      <c r="N56" s="237"/>
      <c r="O56" s="237"/>
      <c r="P56" s="237"/>
      <c r="Q56" s="238"/>
    </row>
    <row r="57" spans="1:17" x14ac:dyDescent="0.25">
      <c r="B57" s="216"/>
      <c r="C57" s="217"/>
      <c r="D57" s="217"/>
      <c r="E57" s="218"/>
      <c r="F57" s="237"/>
      <c r="G57" s="237"/>
      <c r="H57" s="237"/>
      <c r="I57" s="237"/>
      <c r="J57" s="237"/>
      <c r="K57" s="237"/>
      <c r="L57" s="237"/>
      <c r="M57" s="237"/>
      <c r="N57" s="237"/>
      <c r="O57" s="237"/>
      <c r="P57" s="237"/>
      <c r="Q57" s="238"/>
    </row>
    <row r="58" spans="1:17" x14ac:dyDescent="0.25">
      <c r="B58" s="216"/>
      <c r="C58" s="217"/>
      <c r="D58" s="217"/>
      <c r="E58" s="218"/>
      <c r="F58" s="237"/>
      <c r="G58" s="237"/>
      <c r="H58" s="237"/>
      <c r="I58" s="237"/>
      <c r="J58" s="237"/>
      <c r="K58" s="237"/>
      <c r="L58" s="237"/>
      <c r="M58" s="237"/>
      <c r="N58" s="237"/>
      <c r="O58" s="237"/>
      <c r="P58" s="237"/>
      <c r="Q58" s="238"/>
    </row>
    <row r="59" spans="1:17" x14ac:dyDescent="0.25">
      <c r="B59" s="216"/>
      <c r="C59" s="217"/>
      <c r="D59" s="217"/>
      <c r="E59" s="218"/>
      <c r="F59" s="237"/>
      <c r="G59" s="237"/>
      <c r="H59" s="237"/>
      <c r="I59" s="237"/>
      <c r="J59" s="237"/>
      <c r="K59" s="237"/>
      <c r="L59" s="237"/>
      <c r="M59" s="237"/>
      <c r="N59" s="237"/>
      <c r="O59" s="237"/>
      <c r="P59" s="237"/>
      <c r="Q59" s="238"/>
    </row>
    <row r="60" spans="1:17" x14ac:dyDescent="0.25">
      <c r="B60" s="216"/>
      <c r="C60" s="217"/>
      <c r="D60" s="217"/>
      <c r="E60" s="218"/>
      <c r="F60" s="237"/>
      <c r="G60" s="237"/>
      <c r="H60" s="237"/>
      <c r="I60" s="237"/>
      <c r="J60" s="237"/>
      <c r="K60" s="237"/>
      <c r="L60" s="237"/>
      <c r="M60" s="237"/>
      <c r="N60" s="237"/>
      <c r="O60" s="237"/>
      <c r="P60" s="237"/>
      <c r="Q60" s="238"/>
    </row>
    <row r="61" spans="1:17" x14ac:dyDescent="0.25">
      <c r="B61" s="216"/>
      <c r="C61" s="217"/>
      <c r="D61" s="217"/>
      <c r="E61" s="218"/>
      <c r="F61" s="237"/>
      <c r="G61" s="237"/>
      <c r="H61" s="237"/>
      <c r="I61" s="237"/>
      <c r="J61" s="237"/>
      <c r="K61" s="237"/>
      <c r="L61" s="237"/>
      <c r="M61" s="237"/>
      <c r="N61" s="237"/>
      <c r="O61" s="237"/>
      <c r="P61" s="237"/>
      <c r="Q61" s="238"/>
    </row>
    <row r="62" spans="1:17" x14ac:dyDescent="0.25">
      <c r="B62" s="216"/>
      <c r="C62" s="217"/>
      <c r="D62" s="217"/>
      <c r="E62" s="218"/>
      <c r="F62" s="237"/>
      <c r="G62" s="237"/>
      <c r="H62" s="237"/>
      <c r="I62" s="237"/>
      <c r="J62" s="237"/>
      <c r="K62" s="237"/>
      <c r="L62" s="237"/>
      <c r="M62" s="237"/>
      <c r="N62" s="237"/>
      <c r="O62" s="237"/>
      <c r="P62" s="237"/>
      <c r="Q62" s="238"/>
    </row>
    <row r="63" spans="1:17" x14ac:dyDescent="0.25">
      <c r="B63" s="216"/>
      <c r="C63" s="217"/>
      <c r="D63" s="217"/>
      <c r="E63" s="218"/>
      <c r="F63" s="237"/>
      <c r="G63" s="237"/>
      <c r="H63" s="237"/>
      <c r="I63" s="237"/>
      <c r="J63" s="237"/>
      <c r="K63" s="237"/>
      <c r="L63" s="237"/>
      <c r="M63" s="237"/>
      <c r="N63" s="237"/>
      <c r="O63" s="237"/>
      <c r="P63" s="237"/>
      <c r="Q63" s="238"/>
    </row>
    <row r="64" spans="1:17" x14ac:dyDescent="0.25">
      <c r="B64" s="216"/>
      <c r="C64" s="217"/>
      <c r="D64" s="217"/>
      <c r="E64" s="218"/>
      <c r="F64" s="237"/>
      <c r="G64" s="237"/>
      <c r="H64" s="237"/>
      <c r="I64" s="237"/>
      <c r="J64" s="237"/>
      <c r="K64" s="237"/>
      <c r="L64" s="237"/>
      <c r="M64" s="237"/>
      <c r="N64" s="237"/>
      <c r="O64" s="237"/>
      <c r="P64" s="237"/>
      <c r="Q64" s="238"/>
    </row>
    <row r="65" spans="2:17" x14ac:dyDescent="0.25">
      <c r="B65" s="216"/>
      <c r="C65" s="217"/>
      <c r="D65" s="217"/>
      <c r="E65" s="218"/>
      <c r="F65" s="237"/>
      <c r="G65" s="237"/>
      <c r="H65" s="237"/>
      <c r="I65" s="237"/>
      <c r="J65" s="237"/>
      <c r="K65" s="237"/>
      <c r="L65" s="237"/>
      <c r="M65" s="237"/>
      <c r="N65" s="237"/>
      <c r="O65" s="237"/>
      <c r="P65" s="237"/>
      <c r="Q65" s="238"/>
    </row>
    <row r="66" spans="2:17" x14ac:dyDescent="0.25">
      <c r="B66" s="216"/>
      <c r="C66" s="217"/>
      <c r="D66" s="217"/>
      <c r="E66" s="218"/>
      <c r="F66" s="237"/>
      <c r="G66" s="237"/>
      <c r="H66" s="237"/>
      <c r="I66" s="237"/>
      <c r="J66" s="237"/>
      <c r="K66" s="237"/>
      <c r="L66" s="237"/>
      <c r="M66" s="237"/>
      <c r="N66" s="237"/>
      <c r="O66" s="237"/>
      <c r="P66" s="237"/>
      <c r="Q66" s="238"/>
    </row>
    <row r="67" spans="2:17" x14ac:dyDescent="0.25">
      <c r="B67" s="216"/>
      <c r="C67" s="217"/>
      <c r="D67" s="217"/>
      <c r="E67" s="218"/>
      <c r="F67" s="237"/>
      <c r="G67" s="237"/>
      <c r="H67" s="237"/>
      <c r="I67" s="237"/>
      <c r="J67" s="237"/>
      <c r="K67" s="237"/>
      <c r="L67" s="237"/>
      <c r="M67" s="237"/>
      <c r="N67" s="237"/>
      <c r="O67" s="237"/>
      <c r="P67" s="237"/>
      <c r="Q67" s="238"/>
    </row>
    <row r="68" spans="2:17" x14ac:dyDescent="0.25">
      <c r="B68" s="216"/>
      <c r="C68" s="217"/>
      <c r="D68" s="217"/>
      <c r="E68" s="218"/>
      <c r="F68" s="237"/>
      <c r="G68" s="237"/>
      <c r="H68" s="237"/>
      <c r="I68" s="237"/>
      <c r="J68" s="237"/>
      <c r="K68" s="237"/>
      <c r="L68" s="237"/>
      <c r="M68" s="237"/>
      <c r="N68" s="237"/>
      <c r="O68" s="237"/>
      <c r="P68" s="237"/>
      <c r="Q68" s="238"/>
    </row>
    <row r="69" spans="2:17" x14ac:dyDescent="0.25">
      <c r="B69" s="216"/>
      <c r="C69" s="217"/>
      <c r="D69" s="217"/>
      <c r="E69" s="218"/>
      <c r="F69" s="237"/>
      <c r="G69" s="237"/>
      <c r="H69" s="237"/>
      <c r="I69" s="237"/>
      <c r="J69" s="237"/>
      <c r="K69" s="237"/>
      <c r="L69" s="237"/>
      <c r="M69" s="237"/>
      <c r="N69" s="237"/>
      <c r="O69" s="237"/>
      <c r="P69" s="237"/>
      <c r="Q69" s="238"/>
    </row>
    <row r="70" spans="2:17" x14ac:dyDescent="0.25">
      <c r="B70" s="223"/>
      <c r="C70" s="224"/>
      <c r="D70" s="224"/>
      <c r="E70" s="225"/>
      <c r="F70" s="239"/>
      <c r="G70" s="239"/>
      <c r="H70" s="239"/>
      <c r="I70" s="239"/>
      <c r="J70" s="239"/>
      <c r="K70" s="239"/>
      <c r="L70" s="239"/>
      <c r="M70" s="239"/>
      <c r="N70" s="239"/>
      <c r="O70" s="239"/>
      <c r="P70" s="239"/>
      <c r="Q70" s="240"/>
    </row>
  </sheetData>
  <sheetProtection algorithmName="SHA-512" hashValue="m6OEzmJ2lEcTISVkXyDe08adqOdOzMQ+vT7w9mt9nEWUakyB99SSzYs8BGjj2lMFIv4Byr67V1dy2sczUDwYlQ==" saltValue="t7kN7m1k+SYj4zwBYzp8Ig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5AB9-4C3B-4E0C-8DEE-0B0468E88BDF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82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IFERROR(INDEX(Calc!$I$7:$I$18,COLUMN(PY_Actual_Cumulative!F4)-COLUMN(PY_Actual_Cumulative!$E$4)),"")</f>
        <v>Jan 2021</v>
      </c>
      <c r="G5" s="39" t="str">
        <f>IFERROR(INDEX(Calc!$I$7:$I$18,COLUMN(PY_Actual_Cumulative!G4)-COLUMN(PY_Actual_Cumulative!$E$4)),"")</f>
        <v>Feb 2021</v>
      </c>
      <c r="H5" s="39" t="str">
        <f>IFERROR(INDEX(Calc!$I$7:$I$18,COLUMN(PY_Actual_Cumulative!H4)-COLUMN(PY_Actual_Cumulative!$E$4)),"")</f>
        <v>Mar 2021</v>
      </c>
      <c r="I5" s="39" t="str">
        <f>IFERROR(INDEX(Calc!$I$7:$I$18,COLUMN(PY_Actual_Cumulative!I4)-COLUMN(PY_Actual_Cumulative!$E$4)),"")</f>
        <v>Apr 2021</v>
      </c>
      <c r="J5" s="39" t="str">
        <f>IFERROR(INDEX(Calc!$I$7:$I$18,COLUMN(PY_Actual_Cumulative!J4)-COLUMN(PY_Actual_Cumulative!$E$4)),"")</f>
        <v>May 2021</v>
      </c>
      <c r="K5" s="39" t="str">
        <f>IFERROR(INDEX(Calc!$I$7:$I$18,COLUMN(PY_Actual_Cumulative!K4)-COLUMN(PY_Actual_Cumulative!$E$4)),"")</f>
        <v>Jun 2021</v>
      </c>
      <c r="L5" s="39" t="str">
        <f>IFERROR(INDEX(Calc!$I$7:$I$18,COLUMN(PY_Actual_Cumulative!L4)-COLUMN(PY_Actual_Cumulative!$E$4)),"")</f>
        <v>Jul 2021</v>
      </c>
      <c r="M5" s="39" t="str">
        <f>IFERROR(INDEX(Calc!$I$7:$I$18,COLUMN(PY_Actual_Cumulative!M4)-COLUMN(PY_Actual_Cumulative!$E$4)),"")</f>
        <v>Aug 2021</v>
      </c>
      <c r="N5" s="39" t="str">
        <f>IFERROR(INDEX(Calc!$I$7:$I$18,COLUMN(PY_Actual_Cumulative!N4)-COLUMN(PY_Actual_Cumulative!$E$4)),"")</f>
        <v>Sep 2021</v>
      </c>
      <c r="O5" s="39" t="str">
        <f>IFERROR(INDEX(Calc!$I$7:$I$18,COLUMN(PY_Actual_Cumulative!O4)-COLUMN(PY_Actual_Cumulative!$E$4)),"")</f>
        <v>Oct 2021</v>
      </c>
      <c r="P5" s="39" t="str">
        <f>IFERROR(INDEX(Calc!$I$7:$I$18,COLUMN(PY_Actual_Cumulative!P4)-COLUMN(PY_Actual_Cumulative!$E$4)),"")</f>
        <v>Nov 2021</v>
      </c>
      <c r="Q5" s="40" t="str">
        <f>IFERROR(INDEX(Calc!$I$7:$I$18,COLUMN(PY_Actual_Cumulative!Q4)-COLUMN(PY_Actual_Cumulative!$E$4)),"")</f>
        <v>Dec 2021</v>
      </c>
    </row>
    <row r="6" spans="1:17" x14ac:dyDescent="0.25">
      <c r="A6" s="3"/>
      <c r="B6" s="67">
        <f>IFERROR(IF(LEN(INDEX(Metrics!$B$6:$E$22,ROW($A6)-ROW($A$5),MATCH(B$5,Metrics!$B$5:$E$5,0)))=0,"",INDEX(Metrics!$B$6:$E$22,ROW($A6)-ROW($A$5),MATCH(B$5,Metrics!$B$5:$E$5,0))),"")</f>
        <v>101</v>
      </c>
      <c r="C6" s="161" t="str">
        <f>IFERROR(IF(LEN(INDEX(Metrics!$B$6:$E$22,ROW($A6)-ROW($A$5),MATCH(C$5,Metrics!$B$5:$E$5,0)))=0,"",INDEX(Metrics!$B$6:$E$22,ROW($A6)-ROW($A$5),MATCH(C$5,Metrics!$B$5:$E$5,0))),"")</f>
        <v>Customer Satisfaction</v>
      </c>
      <c r="D6" s="161" t="str">
        <f>IFERROR(IF(LEN(INDEX(Metrics!$B$6:$E$22,ROW($A6)-ROW($A$5),MATCH(D$5,Metrics!$B$5:$E$5,0)))=0,"",INDEX(Metrics!$B$6:$E$22,ROW($A6)-ROW($A$5),MATCH(D$5,Metrics!$B$5:$E$5,0))),"")</f>
        <v>Average Hold Time</v>
      </c>
      <c r="E6" s="68" t="str">
        <f>IFERROR(IF(LEN(INDEX(Metrics!$B$6:$E$22,ROW($A6)-ROW($A$5),MATCH(E$5,Metrics!$B$5:$E$5,0)))=0,"",INDEX(Metrics!$B$6:$E$22,ROW($A6)-ROW($A$5),MATCH(E$5,Metrics!$B$5:$E$5,0))),"")</f>
        <v>Seconds</v>
      </c>
      <c r="F6" s="190">
        <f>IFERROR(IF(INDEX(Metrics!$G$6:$G$22,MATCH(PY_Actual_Cumulative!$D6,Metrics!$D$6:$D$22,0))=Calc!$K$8,SUM(PY_Actual!$F6:F6),AVERAGE(PY_Actual!$F6:F6)),"")</f>
        <v>14.000000000000002</v>
      </c>
      <c r="G6" s="190">
        <f>IFERROR(IF(INDEX(Metrics!$G$6:$G$22,MATCH(PY_Actual_Cumulative!$D6,Metrics!$D$6:$D$22,0))=Calc!$K$8,SUM(PY_Actual!$F6:G6),AVERAGE(PY_Actual!$F6:G6)),"")</f>
        <v>14.125</v>
      </c>
      <c r="H6" s="190">
        <f>IFERROR(IF(INDEX(Metrics!$G$6:$G$22,MATCH(PY_Actual_Cumulative!$D6,Metrics!$D$6:$D$22,0))=Calc!$K$8,SUM(PY_Actual!$F6:H6),AVERAGE(PY_Actual!$F6:H6)),"")</f>
        <v>14.166666666666666</v>
      </c>
      <c r="I6" s="190">
        <f>IFERROR(IF(INDEX(Metrics!$G$6:$G$22,MATCH(PY_Actual_Cumulative!$D6,Metrics!$D$6:$D$22,0))=Calc!$K$8,SUM(PY_Actual!$F6:I6),AVERAGE(PY_Actual!$F6:I6)),"")</f>
        <v>13.90625</v>
      </c>
      <c r="J6" s="190">
        <f>IFERROR(IF(INDEX(Metrics!$G$6:$G$22,MATCH(PY_Actual_Cumulative!$D6,Metrics!$D$6:$D$22,0))=Calc!$K$8,SUM(PY_Actual!$F6:J6),AVERAGE(PY_Actual!$F6:J6)),"")</f>
        <v>13.925000000000001</v>
      </c>
      <c r="K6" s="190">
        <f>IFERROR(IF(INDEX(Metrics!$G$6:$G$22,MATCH(PY_Actual_Cumulative!$D6,Metrics!$D$6:$D$22,0))=Calc!$K$8,SUM(PY_Actual!$F6:K6),AVERAGE(PY_Actual!$F6:K6)),"")</f>
        <v>13.854166666666666</v>
      </c>
      <c r="L6" s="191">
        <f>IFERROR(IF(INDEX(Metrics!$G$6:$G$22,MATCH(PY_Actual_Cumulative!$D6,Metrics!$D$6:$D$22,0))=Calc!$K$8,SUM(PY_Actual!$F6:L6),AVERAGE(PY_Actual!$F6:L6)),"")</f>
        <v>13.854166666666666</v>
      </c>
      <c r="M6" s="191">
        <f>IFERROR(IF(INDEX(Metrics!$G$6:$G$22,MATCH(PY_Actual_Cumulative!$D6,Metrics!$D$6:$D$22,0))=Calc!$K$8,SUM(PY_Actual!$F6:M6),AVERAGE(PY_Actual!$F6:M6)),"")</f>
        <v>13.854166666666666</v>
      </c>
      <c r="N6" s="191">
        <f>IFERROR(IF(INDEX(Metrics!$G$6:$G$22,MATCH(PY_Actual_Cumulative!$D6,Metrics!$D$6:$D$22,0))=Calc!$K$8,SUM(PY_Actual!$F6:N6),AVERAGE(PY_Actual!$F6:N6)),"")</f>
        <v>13.854166666666666</v>
      </c>
      <c r="O6" s="191">
        <f>IFERROR(IF(INDEX(Metrics!$G$6:$G$22,MATCH(PY_Actual_Cumulative!$D6,Metrics!$D$6:$D$22,0))=Calc!$K$8,SUM(PY_Actual!$F6:O6),AVERAGE(PY_Actual!$F6:O6)),"")</f>
        <v>13.854166666666666</v>
      </c>
      <c r="P6" s="191">
        <f>IFERROR(IF(INDEX(Metrics!$G$6:$G$22,MATCH(PY_Actual_Cumulative!$D6,Metrics!$D$6:$D$22,0))=Calc!$K$8,SUM(PY_Actual!$F6:P6),AVERAGE(PY_Actual!$F6:P6)),"")</f>
        <v>13.854166666666666</v>
      </c>
      <c r="Q6" s="192">
        <f>IFERROR(IF(INDEX(Metrics!$G$6:$G$22,MATCH(PY_Actual_Cumulative!$D6,Metrics!$D$6:$D$22,0))=Calc!$K$8,SUM(PY_Actual!$F6:Q6),AVERAGE(PY_Actual!$F6:Q6)),"")</f>
        <v>13.854166666666666</v>
      </c>
    </row>
    <row r="7" spans="1:17" x14ac:dyDescent="0.25">
      <c r="A7" s="3"/>
      <c r="B7" s="62">
        <f>IFERROR(IF(LEN(INDEX(Metrics!$B$6:$E$22,ROW($A7)-ROW($A$5),MATCH(B$5,Metrics!$B$5:$E$5,0)))=0,"",INDEX(Metrics!$B$6:$E$22,ROW($A7)-ROW($A$5),MATCH(B$5,Metrics!$B$5:$E$5,0))),"")</f>
        <v>102</v>
      </c>
      <c r="C7" s="160" t="str">
        <f>IFERROR(IF(LEN(INDEX(Metrics!$B$6:$E$22,ROW($A7)-ROW($A$5),MATCH(C$5,Metrics!$B$5:$E$5,0)))=0,"",INDEX(Metrics!$B$6:$E$22,ROW($A7)-ROW($A$5),MATCH(C$5,Metrics!$B$5:$E$5,0))),"")</f>
        <v>Customer Satisfaction</v>
      </c>
      <c r="D7" s="160" t="str">
        <f>IFERROR(IF(LEN(INDEX(Metrics!$B$6:$E$22,ROW($A7)-ROW($A$5),MATCH(D$5,Metrics!$B$5:$E$5,0)))=0,"",INDEX(Metrics!$B$6:$E$22,ROW($A7)-ROW($A$5),MATCH(D$5,Metrics!$B$5:$E$5,0))),"")</f>
        <v>Average Speed of Answer (ASA)</v>
      </c>
      <c r="E7" s="42" t="str">
        <f>IFERROR(IF(LEN(INDEX(Metrics!$B$6:$E$22,ROW($A7)-ROW($A$5),MATCH(E$5,Metrics!$B$5:$E$5,0)))=0,"",INDEX(Metrics!$B$6:$E$22,ROW($A7)-ROW($A$5),MATCH(E$5,Metrics!$B$5:$E$5,0))),"")</f>
        <v>Seconds</v>
      </c>
      <c r="F7" s="193">
        <f>IFERROR(IF(INDEX(Metrics!$G$6:$G$22,MATCH(PY_Actual_Cumulative!$D7,Metrics!$D$6:$D$22,0))=Calc!$K$8,SUM(PY_Actual!$F7:F7),AVERAGE(PY_Actual!$F7:F7)),"")</f>
        <v>9.7969999999999988</v>
      </c>
      <c r="G7" s="193">
        <f>IFERROR(IF(INDEX(Metrics!$G$6:$G$22,MATCH(PY_Actual_Cumulative!$D7,Metrics!$D$6:$D$22,0))=Calc!$K$8,SUM(PY_Actual!$F7:G7),AVERAGE(PY_Actual!$F7:G7)),"")</f>
        <v>10.233499999999999</v>
      </c>
      <c r="H7" s="193">
        <f>IFERROR(IF(INDEX(Metrics!$G$6:$G$22,MATCH(PY_Actual_Cumulative!$D7,Metrics!$D$6:$D$22,0))=Calc!$K$8,SUM(PY_Actual!$F7:H7),AVERAGE(PY_Actual!$F7:H7)),"")</f>
        <v>10.637666666666666</v>
      </c>
      <c r="I7" s="193">
        <f>IFERROR(IF(INDEX(Metrics!$G$6:$G$22,MATCH(PY_Actual_Cumulative!$D7,Metrics!$D$6:$D$22,0))=Calc!$K$8,SUM(PY_Actual!$F7:I7),AVERAGE(PY_Actual!$F7:I7)),"")</f>
        <v>10.718499999999999</v>
      </c>
      <c r="J7" s="193">
        <f>IFERROR(IF(INDEX(Metrics!$G$6:$G$22,MATCH(PY_Actual_Cumulative!$D7,Metrics!$D$6:$D$22,0))=Calc!$K$8,SUM(PY_Actual!$F7:J7),AVERAGE(PY_Actual!$F7:J7)),"")</f>
        <v>10.825199999999999</v>
      </c>
      <c r="K7" s="193">
        <f>IFERROR(IF(INDEX(Metrics!$G$6:$G$22,MATCH(PY_Actual_Cumulative!$D7,Metrics!$D$6:$D$22,0))=Calc!$K$8,SUM(PY_Actual!$F7:K7),AVERAGE(PY_Actual!$F7:K7)),"")</f>
        <v>10.605333333333332</v>
      </c>
      <c r="L7" s="194">
        <f>IFERROR(IF(INDEX(Metrics!$G$6:$G$22,MATCH(PY_Actual_Cumulative!$D7,Metrics!$D$6:$D$22,0))=Calc!$K$8,SUM(PY_Actual!$F7:L7),AVERAGE(PY_Actual!$F7:L7)),"")</f>
        <v>10.605333333333332</v>
      </c>
      <c r="M7" s="194">
        <f>IFERROR(IF(INDEX(Metrics!$G$6:$G$22,MATCH(PY_Actual_Cumulative!$D7,Metrics!$D$6:$D$22,0))=Calc!$K$8,SUM(PY_Actual!$F7:M7),AVERAGE(PY_Actual!$F7:M7)),"")</f>
        <v>10.605333333333332</v>
      </c>
      <c r="N7" s="194">
        <f>IFERROR(IF(INDEX(Metrics!$G$6:$G$22,MATCH(PY_Actual_Cumulative!$D7,Metrics!$D$6:$D$22,0))=Calc!$K$8,SUM(PY_Actual!$F7:N7),AVERAGE(PY_Actual!$F7:N7)),"")</f>
        <v>10.605333333333332</v>
      </c>
      <c r="O7" s="194">
        <f>IFERROR(IF(INDEX(Metrics!$G$6:$G$22,MATCH(PY_Actual_Cumulative!$D7,Metrics!$D$6:$D$22,0))=Calc!$K$8,SUM(PY_Actual!$F7:O7),AVERAGE(PY_Actual!$F7:O7)),"")</f>
        <v>10.605333333333332</v>
      </c>
      <c r="P7" s="194">
        <f>IFERROR(IF(INDEX(Metrics!$G$6:$G$22,MATCH(PY_Actual_Cumulative!$D7,Metrics!$D$6:$D$22,0))=Calc!$K$8,SUM(PY_Actual!$F7:P7),AVERAGE(PY_Actual!$F7:P7)),"")</f>
        <v>10.605333333333332</v>
      </c>
      <c r="Q7" s="195">
        <f>IFERROR(IF(INDEX(Metrics!$G$6:$G$22,MATCH(PY_Actual_Cumulative!$D7,Metrics!$D$6:$D$22,0))=Calc!$K$8,SUM(PY_Actual!$F7:Q7),AVERAGE(PY_Actual!$F7:Q7)),"")</f>
        <v>10.605333333333332</v>
      </c>
    </row>
    <row r="8" spans="1:17" x14ac:dyDescent="0.25">
      <c r="A8" s="3"/>
      <c r="B8" s="62">
        <f>IFERROR(IF(LEN(INDEX(Metrics!$B$6:$E$22,ROW($A8)-ROW($A$5),MATCH(B$5,Metrics!$B$5:$E$5,0)))=0,"",INDEX(Metrics!$B$6:$E$22,ROW($A8)-ROW($A$5),MATCH(B$5,Metrics!$B$5:$E$5,0))),"")</f>
        <v>103</v>
      </c>
      <c r="C8" s="160" t="str">
        <f>IFERROR(IF(LEN(INDEX(Metrics!$B$6:$E$22,ROW($A8)-ROW($A$5),MATCH(C$5,Metrics!$B$5:$E$5,0)))=0,"",INDEX(Metrics!$B$6:$E$22,ROW($A8)-ROW($A$5),MATCH(C$5,Metrics!$B$5:$E$5,0))),"")</f>
        <v>Customer Satisfaction</v>
      </c>
      <c r="D8" s="160" t="str">
        <f>IFERROR(IF(LEN(INDEX(Metrics!$B$6:$E$22,ROW($A8)-ROW($A$5),MATCH(D$5,Metrics!$B$5:$E$5,0)))=0,"",INDEX(Metrics!$B$6:$E$22,ROW($A8)-ROW($A$5),MATCH(D$5,Metrics!$B$5:$E$5,0))),"")</f>
        <v>Abandonment Rate</v>
      </c>
      <c r="E8" s="42" t="str">
        <f>IFERROR(IF(LEN(INDEX(Metrics!$B$6:$E$22,ROW($A8)-ROW($A$5),MATCH(E$5,Metrics!$B$5:$E$5,0)))=0,"",INDEX(Metrics!$B$6:$E$22,ROW($A8)-ROW($A$5),MATCH(E$5,Metrics!$B$5:$E$5,0))),"")</f>
        <v>%</v>
      </c>
      <c r="F8" s="198">
        <f>IFERROR(IF(INDEX(Metrics!$G$6:$G$22,MATCH(PY_Actual_Cumulative!$D8,Metrics!$D$6:$D$22,0))=Calc!$K$8,SUM(PY_Actual!$F8:F8),AVERAGE(PY_Actual!$F8:F8)),"")</f>
        <v>6.93E-2</v>
      </c>
      <c r="G8" s="198">
        <f>IFERROR(IF(INDEX(Metrics!$G$6:$G$22,MATCH(PY_Actual_Cumulative!$D8,Metrics!$D$6:$D$22,0))=Calc!$K$8,SUM(PY_Actual!$F8:G8),AVERAGE(PY_Actual!$F8:G8)),"")</f>
        <v>7.2450000000000001E-2</v>
      </c>
      <c r="H8" s="198">
        <f>IFERROR(IF(INDEX(Metrics!$G$6:$G$22,MATCH(PY_Actual_Cumulative!$D8,Metrics!$D$6:$D$22,0))=Calc!$K$8,SUM(PY_Actual!$F8:H8),AVERAGE(PY_Actual!$F8:H8)),"")</f>
        <v>6.8249999999999991E-2</v>
      </c>
      <c r="I8" s="198">
        <f>IFERROR(IF(INDEX(Metrics!$G$6:$G$22,MATCH(PY_Actual_Cumulative!$D8,Metrics!$D$6:$D$22,0))=Calc!$K$8,SUM(PY_Actual!$F8:I8),AVERAGE(PY_Actual!$F8:I8)),"")</f>
        <v>6.9142499999999996E-2</v>
      </c>
      <c r="J8" s="198">
        <f>IFERROR(IF(INDEX(Metrics!$G$6:$G$22,MATCH(PY_Actual_Cumulative!$D8,Metrics!$D$6:$D$22,0))=Calc!$K$8,SUM(PY_Actual!$F8:J8),AVERAGE(PY_Actual!$F8:J8)),"")</f>
        <v>7.0307999999999995E-2</v>
      </c>
      <c r="K8" s="198">
        <f>IFERROR(IF(INDEX(Metrics!$G$6:$G$22,MATCH(PY_Actual_Cumulative!$D8,Metrics!$D$6:$D$22,0))=Calc!$K$8,SUM(PY_Actual!$F8:K8),AVERAGE(PY_Actual!$F8:K8)),"")</f>
        <v>6.9824999999999984E-2</v>
      </c>
      <c r="L8" s="197">
        <f>IFERROR(IF(INDEX(Metrics!$G$6:$G$22,MATCH(PY_Actual_Cumulative!$D8,Metrics!$D$6:$D$22,0))=Calc!$K$8,SUM(PY_Actual!$F8:L8),AVERAGE(PY_Actual!$F8:L8)),"")</f>
        <v>6.9824999999999984E-2</v>
      </c>
      <c r="M8" s="197">
        <f>IFERROR(IF(INDEX(Metrics!$G$6:$G$22,MATCH(PY_Actual_Cumulative!$D8,Metrics!$D$6:$D$22,0))=Calc!$K$8,SUM(PY_Actual!$F8:M8),AVERAGE(PY_Actual!$F8:M8)),"")</f>
        <v>6.9824999999999984E-2</v>
      </c>
      <c r="N8" s="197">
        <f>IFERROR(IF(INDEX(Metrics!$G$6:$G$22,MATCH(PY_Actual_Cumulative!$D8,Metrics!$D$6:$D$22,0))=Calc!$K$8,SUM(PY_Actual!$F8:N8),AVERAGE(PY_Actual!$F8:N8)),"")</f>
        <v>6.9824999999999984E-2</v>
      </c>
      <c r="O8" s="197">
        <f>IFERROR(IF(INDEX(Metrics!$G$6:$G$22,MATCH(PY_Actual_Cumulative!$D8,Metrics!$D$6:$D$22,0))=Calc!$K$8,SUM(PY_Actual!$F8:O8),AVERAGE(PY_Actual!$F8:O8)),"")</f>
        <v>6.9824999999999984E-2</v>
      </c>
      <c r="P8" s="197">
        <f>IFERROR(IF(INDEX(Metrics!$G$6:$G$22,MATCH(PY_Actual_Cumulative!$D8,Metrics!$D$6:$D$22,0))=Calc!$K$8,SUM(PY_Actual!$F8:P8),AVERAGE(PY_Actual!$F8:P8)),"")</f>
        <v>6.9824999999999984E-2</v>
      </c>
      <c r="Q8" s="200">
        <f>IFERROR(IF(INDEX(Metrics!$G$6:$G$22,MATCH(PY_Actual_Cumulative!$D8,Metrics!$D$6:$D$22,0))=Calc!$K$8,SUM(PY_Actual!$F8:Q8),AVERAGE(PY_Actual!$F8:Q8)),"")</f>
        <v>6.9824999999999984E-2</v>
      </c>
    </row>
    <row r="9" spans="1:17" x14ac:dyDescent="0.25">
      <c r="A9" s="3"/>
      <c r="B9" s="62">
        <f>IFERROR(IF(LEN(INDEX(Metrics!$B$6:$E$22,ROW($A9)-ROW($A$5),MATCH(B$5,Metrics!$B$5:$E$5,0)))=0,"",INDEX(Metrics!$B$6:$E$22,ROW($A9)-ROW($A$5),MATCH(B$5,Metrics!$B$5:$E$5,0))),"")</f>
        <v>104</v>
      </c>
      <c r="C9" s="160" t="str">
        <f>IFERROR(IF(LEN(INDEX(Metrics!$B$6:$E$22,ROW($A9)-ROW($A$5),MATCH(C$5,Metrics!$B$5:$E$5,0)))=0,"",INDEX(Metrics!$B$6:$E$22,ROW($A9)-ROW($A$5),MATCH(C$5,Metrics!$B$5:$E$5,0))),"")</f>
        <v>Customer Satisfaction</v>
      </c>
      <c r="D9" s="160" t="str">
        <f>IFERROR(IF(LEN(INDEX(Metrics!$B$6:$E$22,ROW($A9)-ROW($A$5),MATCH(D$5,Metrics!$B$5:$E$5,0)))=0,"",INDEX(Metrics!$B$6:$E$22,ROW($A9)-ROW($A$5),MATCH(D$5,Metrics!$B$5:$E$5,0))),"")</f>
        <v>SLA Adherence: Speed of Answer (&lt; 10 sec)</v>
      </c>
      <c r="E9" s="42" t="str">
        <f>IFERROR(IF(LEN(INDEX(Metrics!$B$6:$E$22,ROW($A9)-ROW($A$5),MATCH(E$5,Metrics!$B$5:$E$5,0)))=0,"",INDEX(Metrics!$B$6:$E$22,ROW($A9)-ROW($A$5),MATCH(E$5,Metrics!$B$5:$E$5,0))),"")</f>
        <v>%</v>
      </c>
      <c r="F9" s="198">
        <f>IFERROR(IF(INDEX(Metrics!$G$6:$G$22,MATCH(PY_Actual_Cumulative!$D9,Metrics!$D$6:$D$22,0))=Calc!$K$8,SUM(PY_Actual!$F9:F9),AVERAGE(PY_Actual!$F9:F9)),"")</f>
        <v>0.7128000000000001</v>
      </c>
      <c r="G9" s="198">
        <f>IFERROR(IF(INDEX(Metrics!$G$6:$G$22,MATCH(PY_Actual_Cumulative!$D9,Metrics!$D$6:$D$22,0))=Calc!$K$8,SUM(PY_Actual!$F9:G9),AVERAGE(PY_Actual!$F9:G9)),"")</f>
        <v>0.77760000000000007</v>
      </c>
      <c r="H9" s="198">
        <f>IFERROR(IF(INDEX(Metrics!$G$6:$G$22,MATCH(PY_Actual_Cumulative!$D9,Metrics!$D$6:$D$22,0))=Calc!$K$8,SUM(PY_Actual!$F9:H9),AVERAGE(PY_Actual!$F9:H9)),"")</f>
        <v>0.75060000000000004</v>
      </c>
      <c r="I9" s="198">
        <f>IFERROR(IF(INDEX(Metrics!$G$6:$G$22,MATCH(PY_Actual_Cumulative!$D9,Metrics!$D$6:$D$22,0))=Calc!$K$8,SUM(PY_Actual!$F9:I9),AVERAGE(PY_Actual!$F9:I9)),"")</f>
        <v>0.75532500000000002</v>
      </c>
      <c r="J9" s="198">
        <f>IFERROR(IF(INDEX(Metrics!$G$6:$G$22,MATCH(PY_Actual_Cumulative!$D9,Metrics!$D$6:$D$22,0))=Calc!$K$8,SUM(PY_Actual!$F9:J9),AVERAGE(PY_Actual!$F9:J9)),"")</f>
        <v>0.75978000000000001</v>
      </c>
      <c r="K9" s="198">
        <f>IFERROR(IF(INDEX(Metrics!$G$6:$G$22,MATCH(PY_Actual_Cumulative!$D9,Metrics!$D$6:$D$22,0))=Calc!$K$8,SUM(PY_Actual!$F9:K9),AVERAGE(PY_Actual!$F9:K9)),"")</f>
        <v>0.77355000000000007</v>
      </c>
      <c r="L9" s="198">
        <f>IFERROR(IF(INDEX(Metrics!$G$6:$G$22,MATCH(PY_Actual_Cumulative!$D9,Metrics!$D$6:$D$22,0))=Calc!$K$8,SUM(PY_Actual!$F9:L9),AVERAGE(PY_Actual!$F9:L9)),"")</f>
        <v>0.77355000000000007</v>
      </c>
      <c r="M9" s="198">
        <f>IFERROR(IF(INDEX(Metrics!$G$6:$G$22,MATCH(PY_Actual_Cumulative!$D9,Metrics!$D$6:$D$22,0))=Calc!$K$8,SUM(PY_Actual!$F9:M9),AVERAGE(PY_Actual!$F9:M9)),"")</f>
        <v>0.77355000000000007</v>
      </c>
      <c r="N9" s="198">
        <f>IFERROR(IF(INDEX(Metrics!$G$6:$G$22,MATCH(PY_Actual_Cumulative!$D9,Metrics!$D$6:$D$22,0))=Calc!$K$8,SUM(PY_Actual!$F9:N9),AVERAGE(PY_Actual!$F9:N9)),"")</f>
        <v>0.77355000000000007</v>
      </c>
      <c r="O9" s="198">
        <f>IFERROR(IF(INDEX(Metrics!$G$6:$G$22,MATCH(PY_Actual_Cumulative!$D9,Metrics!$D$6:$D$22,0))=Calc!$K$8,SUM(PY_Actual!$F9:O9),AVERAGE(PY_Actual!$F9:O9)),"")</f>
        <v>0.77355000000000007</v>
      </c>
      <c r="P9" s="198">
        <f>IFERROR(IF(INDEX(Metrics!$G$6:$G$22,MATCH(PY_Actual_Cumulative!$D9,Metrics!$D$6:$D$22,0))=Calc!$K$8,SUM(PY_Actual!$F9:P9),AVERAGE(PY_Actual!$F9:P9)),"")</f>
        <v>0.77355000000000007</v>
      </c>
      <c r="Q9" s="199">
        <f>IFERROR(IF(INDEX(Metrics!$G$6:$G$22,MATCH(PY_Actual_Cumulative!$D9,Metrics!$D$6:$D$22,0))=Calc!$K$8,SUM(PY_Actual!$F9:Q9),AVERAGE(PY_Actual!$F9:Q9)),"")</f>
        <v>0.77355000000000007</v>
      </c>
    </row>
    <row r="10" spans="1:17" x14ac:dyDescent="0.25">
      <c r="A10" s="3"/>
      <c r="B10" s="62">
        <f>IFERROR(IF(LEN(INDEX(Metrics!$B$6:$E$22,ROW($A10)-ROW($A$5),MATCH(B$5,Metrics!$B$5:$E$5,0)))=0,"",INDEX(Metrics!$B$6:$E$22,ROW($A10)-ROW($A$5),MATCH(B$5,Metrics!$B$5:$E$5,0))),"")</f>
        <v>105</v>
      </c>
      <c r="C10" s="160" t="str">
        <f>IFERROR(IF(LEN(INDEX(Metrics!$B$6:$E$22,ROW($A10)-ROW($A$5),MATCH(C$5,Metrics!$B$5:$E$5,0)))=0,"",INDEX(Metrics!$B$6:$E$22,ROW($A10)-ROW($A$5),MATCH(C$5,Metrics!$B$5:$E$5,0))),"")</f>
        <v>Customer Satisfaction</v>
      </c>
      <c r="D10" s="160" t="str">
        <f>IFERROR(IF(LEN(INDEX(Metrics!$B$6:$E$22,ROW($A10)-ROW($A$5),MATCH(D$5,Metrics!$B$5:$E$5,0)))=0,"",INDEX(Metrics!$B$6:$E$22,ROW($A10)-ROW($A$5),MATCH(D$5,Metrics!$B$5:$E$5,0))),"")</f>
        <v>First Contact Resolution Rate</v>
      </c>
      <c r="E10" s="42" t="str">
        <f>IFERROR(IF(LEN(INDEX(Metrics!$B$6:$E$22,ROW($A10)-ROW($A$5),MATCH(E$5,Metrics!$B$5:$E$5,0)))=0,"",INDEX(Metrics!$B$6:$E$22,ROW($A10)-ROW($A$5),MATCH(E$5,Metrics!$B$5:$E$5,0))),"")</f>
        <v>%</v>
      </c>
      <c r="F10" s="198">
        <f>IFERROR(IF(INDEX(Metrics!$G$6:$G$22,MATCH(PY_Actual_Cumulative!$D10,Metrics!$D$6:$D$22,0))=Calc!$K$8,SUM(PY_Actual!$F10:F10),AVERAGE(PY_Actual!$F10:F10)),"")</f>
        <v>0.85489999999999999</v>
      </c>
      <c r="G10" s="198">
        <f>IFERROR(IF(INDEX(Metrics!$G$6:$G$22,MATCH(PY_Actual_Cumulative!$D10,Metrics!$D$6:$D$22,0))=Calc!$K$8,SUM(PY_Actual!$F10:G10),AVERAGE(PY_Actual!$F10:G10)),"")</f>
        <v>0.82169999999999999</v>
      </c>
      <c r="H10" s="198">
        <f>IFERROR(IF(INDEX(Metrics!$G$6:$G$22,MATCH(PY_Actual_Cumulative!$D10,Metrics!$D$6:$D$22,0))=Calc!$K$8,SUM(PY_Actual!$F10:H10),AVERAGE(PY_Actual!$F10:H10)),"")</f>
        <v>0.79126666666666667</v>
      </c>
      <c r="I10" s="198">
        <f>IFERROR(IF(INDEX(Metrics!$G$6:$G$22,MATCH(PY_Actual_Cumulative!$D10,Metrics!$D$6:$D$22,0))=Calc!$K$8,SUM(PY_Actual!$F10:I10),AVERAGE(PY_Actual!$F10:I10)),"")</f>
        <v>0.77605000000000002</v>
      </c>
      <c r="J10" s="198">
        <f>IFERROR(IF(INDEX(Metrics!$G$6:$G$22,MATCH(PY_Actual_Cumulative!$D10,Metrics!$D$6:$D$22,0))=Calc!$K$8,SUM(PY_Actual!$F10:J10),AVERAGE(PY_Actual!$F10:J10)),"")</f>
        <v>0.76360000000000006</v>
      </c>
      <c r="K10" s="198">
        <f>IFERROR(IF(INDEX(Metrics!$G$6:$G$22,MATCH(PY_Actual_Cumulative!$D10,Metrics!$D$6:$D$22,0))=Calc!$K$8,SUM(PY_Actual!$F10:K10),AVERAGE(PY_Actual!$F10:K10)),"")</f>
        <v>0.77605000000000002</v>
      </c>
      <c r="L10" s="197">
        <f>IFERROR(IF(INDEX(Metrics!$G$6:$G$22,MATCH(PY_Actual_Cumulative!$D10,Metrics!$D$6:$D$22,0))=Calc!$K$8,SUM(PY_Actual!$F10:L10),AVERAGE(PY_Actual!$F10:L10)),"")</f>
        <v>0.77605000000000002</v>
      </c>
      <c r="M10" s="197">
        <f>IFERROR(IF(INDEX(Metrics!$G$6:$G$22,MATCH(PY_Actual_Cumulative!$D10,Metrics!$D$6:$D$22,0))=Calc!$K$8,SUM(PY_Actual!$F10:M10),AVERAGE(PY_Actual!$F10:M10)),"")</f>
        <v>0.77605000000000002</v>
      </c>
      <c r="N10" s="197">
        <f>IFERROR(IF(INDEX(Metrics!$G$6:$G$22,MATCH(PY_Actual_Cumulative!$D10,Metrics!$D$6:$D$22,0))=Calc!$K$8,SUM(PY_Actual!$F10:N10),AVERAGE(PY_Actual!$F10:N10)),"")</f>
        <v>0.77605000000000002</v>
      </c>
      <c r="O10" s="197">
        <f>IFERROR(IF(INDEX(Metrics!$G$6:$G$22,MATCH(PY_Actual_Cumulative!$D10,Metrics!$D$6:$D$22,0))=Calc!$K$8,SUM(PY_Actual!$F10:O10),AVERAGE(PY_Actual!$F10:O10)),"")</f>
        <v>0.77605000000000002</v>
      </c>
      <c r="P10" s="197">
        <f>IFERROR(IF(INDEX(Metrics!$G$6:$G$22,MATCH(PY_Actual_Cumulative!$D10,Metrics!$D$6:$D$22,0))=Calc!$K$8,SUM(PY_Actual!$F10:P10),AVERAGE(PY_Actual!$F10:P10)),"")</f>
        <v>0.77605000000000002</v>
      </c>
      <c r="Q10" s="200">
        <f>IFERROR(IF(INDEX(Metrics!$G$6:$G$22,MATCH(PY_Actual_Cumulative!$D10,Metrics!$D$6:$D$22,0))=Calc!$K$8,SUM(PY_Actual!$F10:Q10),AVERAGE(PY_Actual!$F10:Q10)),"")</f>
        <v>0.77605000000000002</v>
      </c>
    </row>
    <row r="11" spans="1:17" x14ac:dyDescent="0.25">
      <c r="A11" s="3"/>
      <c r="B11" s="62">
        <f>IFERROR(IF(LEN(INDEX(Metrics!$B$6:$E$22,ROW($A11)-ROW($A$5),MATCH(B$5,Metrics!$B$5:$E$5,0)))=0,"",INDEX(Metrics!$B$6:$E$22,ROW($A11)-ROW($A$5),MATCH(B$5,Metrics!$B$5:$E$5,0))),"")</f>
        <v>106</v>
      </c>
      <c r="C11" s="160" t="str">
        <f>IFERROR(IF(LEN(INDEX(Metrics!$B$6:$E$22,ROW($A11)-ROW($A$5),MATCH(C$5,Metrics!$B$5:$E$5,0)))=0,"",INDEX(Metrics!$B$6:$E$22,ROW($A11)-ROW($A$5),MATCH(C$5,Metrics!$B$5:$E$5,0))),"")</f>
        <v>Customer Satisfaction</v>
      </c>
      <c r="D11" s="160" t="str">
        <f>IFERROR(IF(LEN(INDEX(Metrics!$B$6:$E$22,ROW($A11)-ROW($A$5),MATCH(D$5,Metrics!$B$5:$E$5,0)))=0,"",INDEX(Metrics!$B$6:$E$22,ROW($A11)-ROW($A$5),MATCH(D$5,Metrics!$B$5:$E$5,0))),"")</f>
        <v>Number of Holds per Call</v>
      </c>
      <c r="E11" s="42" t="str">
        <f>IFERROR(IF(LEN(INDEX(Metrics!$B$6:$E$22,ROW($A11)-ROW($A$5),MATCH(E$5,Metrics!$B$5:$E$5,0)))=0,"",INDEX(Metrics!$B$6:$E$22,ROW($A11)-ROW($A$5),MATCH(E$5,Metrics!$B$5:$E$5,0))),"")</f>
        <v>#</v>
      </c>
      <c r="F11" s="187">
        <f>IFERROR(IF(INDEX(Metrics!$G$6:$G$22,MATCH(PY_Actual_Cumulative!$D11,Metrics!$D$6:$D$22,0))=Calc!$K$8,SUM(PY_Actual!$F11:F11),AVERAGE(PY_Actual!$F11:F11)),"")</f>
        <v>0.126</v>
      </c>
      <c r="G11" s="187">
        <f>IFERROR(IF(INDEX(Metrics!$G$6:$G$22,MATCH(PY_Actual_Cumulative!$D11,Metrics!$D$6:$D$22,0))=Calc!$K$8,SUM(PY_Actual!$F11:G11),AVERAGE(PY_Actual!$F11:G11)),"")</f>
        <v>0.13079999999999997</v>
      </c>
      <c r="H11" s="187">
        <f>IFERROR(IF(INDEX(Metrics!$G$6:$G$22,MATCH(PY_Actual_Cumulative!$D11,Metrics!$D$6:$D$22,0))=Calc!$K$8,SUM(PY_Actual!$F11:H11),AVERAGE(PY_Actual!$F11:H11)),"")</f>
        <v>0.13159999999999997</v>
      </c>
      <c r="I11" s="187">
        <f>IFERROR(IF(INDEX(Metrics!$G$6:$G$22,MATCH(PY_Actual_Cumulative!$D11,Metrics!$D$6:$D$22,0))=Calc!$K$8,SUM(PY_Actual!$F11:I11),AVERAGE(PY_Actual!$F11:I11)),"")</f>
        <v>0.13409999999999997</v>
      </c>
      <c r="J11" s="187">
        <f>IFERROR(IF(INDEX(Metrics!$G$6:$G$22,MATCH(PY_Actual_Cumulative!$D11,Metrics!$D$6:$D$22,0))=Calc!$K$8,SUM(PY_Actual!$F11:J11),AVERAGE(PY_Actual!$F11:J11)),"")</f>
        <v>0.13223999999999997</v>
      </c>
      <c r="K11" s="187">
        <f>IFERROR(IF(INDEX(Metrics!$G$6:$G$22,MATCH(PY_Actual_Cumulative!$D11,Metrics!$D$6:$D$22,0))=Calc!$K$8,SUM(PY_Actual!$F11:K11),AVERAGE(PY_Actual!$F11:K11)),"")</f>
        <v>0.13339999999999999</v>
      </c>
      <c r="L11" s="188">
        <f>IFERROR(IF(INDEX(Metrics!$G$6:$G$22,MATCH(PY_Actual_Cumulative!$D11,Metrics!$D$6:$D$22,0))=Calc!$K$8,SUM(PY_Actual!$F11:L11),AVERAGE(PY_Actual!$F11:L11)),"")</f>
        <v>0.13339999999999999</v>
      </c>
      <c r="M11" s="188">
        <f>IFERROR(IF(INDEX(Metrics!$G$6:$G$22,MATCH(PY_Actual_Cumulative!$D11,Metrics!$D$6:$D$22,0))=Calc!$K$8,SUM(PY_Actual!$F11:M11),AVERAGE(PY_Actual!$F11:M11)),"")</f>
        <v>0.13339999999999999</v>
      </c>
      <c r="N11" s="188">
        <f>IFERROR(IF(INDEX(Metrics!$G$6:$G$22,MATCH(PY_Actual_Cumulative!$D11,Metrics!$D$6:$D$22,0))=Calc!$K$8,SUM(PY_Actual!$F11:N11),AVERAGE(PY_Actual!$F11:N11)),"")</f>
        <v>0.13339999999999999</v>
      </c>
      <c r="O11" s="188">
        <f>IFERROR(IF(INDEX(Metrics!$G$6:$G$22,MATCH(PY_Actual_Cumulative!$D11,Metrics!$D$6:$D$22,0))=Calc!$K$8,SUM(PY_Actual!$F11:O11),AVERAGE(PY_Actual!$F11:O11)),"")</f>
        <v>0.13339999999999999</v>
      </c>
      <c r="P11" s="188">
        <f>IFERROR(IF(INDEX(Metrics!$G$6:$G$22,MATCH(PY_Actual_Cumulative!$D11,Metrics!$D$6:$D$22,0))=Calc!$K$8,SUM(PY_Actual!$F11:P11),AVERAGE(PY_Actual!$F11:P11)),"")</f>
        <v>0.13339999999999999</v>
      </c>
      <c r="Q11" s="189">
        <f>IFERROR(IF(INDEX(Metrics!$G$6:$G$22,MATCH(PY_Actual_Cumulative!$D11,Metrics!$D$6:$D$22,0))=Calc!$K$8,SUM(PY_Actual!$F11:Q11),AVERAGE(PY_Actual!$F11:Q11)),"")</f>
        <v>0.13339999999999999</v>
      </c>
    </row>
    <row r="12" spans="1:17" x14ac:dyDescent="0.25">
      <c r="A12" s="3"/>
      <c r="B12" s="62">
        <f>IFERROR(IF(LEN(INDEX(Metrics!$B$6:$E$22,ROW($A12)-ROW($A$5),MATCH(B$5,Metrics!$B$5:$E$5,0)))=0,"",INDEX(Metrics!$B$6:$E$22,ROW($A12)-ROW($A$5),MATCH(B$5,Metrics!$B$5:$E$5,0))),"")</f>
        <v>107</v>
      </c>
      <c r="C12" s="160" t="str">
        <f>IFERROR(IF(LEN(INDEX(Metrics!$B$6:$E$22,ROW($A12)-ROW($A$5),MATCH(C$5,Metrics!$B$5:$E$5,0)))=0,"",INDEX(Metrics!$B$6:$E$22,ROW($A12)-ROW($A$5),MATCH(C$5,Metrics!$B$5:$E$5,0))),"")</f>
        <v>Customer Satisfaction</v>
      </c>
      <c r="D12" s="160" t="str">
        <f>IFERROR(IF(LEN(INDEX(Metrics!$B$6:$E$22,ROW($A12)-ROW($A$5),MATCH(D$5,Metrics!$B$5:$E$5,0)))=0,"",INDEX(Metrics!$B$6:$E$22,ROW($A12)-ROW($A$5),MATCH(D$5,Metrics!$B$5:$E$5,0))),"")</f>
        <v>Total Number of Holds</v>
      </c>
      <c r="E12" s="42" t="str">
        <f>IFERROR(IF(LEN(INDEX(Metrics!$B$6:$E$22,ROW($A12)-ROW($A$5),MATCH(E$5,Metrics!$B$5:$E$5,0)))=0,"",INDEX(Metrics!$B$6:$E$22,ROW($A12)-ROW($A$5),MATCH(E$5,Metrics!$B$5:$E$5,0))),"")</f>
        <v>#</v>
      </c>
      <c r="F12" s="193">
        <f>IFERROR(IF(INDEX(Metrics!$G$6:$G$22,MATCH(PY_Actual_Cumulative!$D12,Metrics!$D$6:$D$22,0))=Calc!$K$8,SUM(PY_Actual!$F12:F12),AVERAGE(PY_Actual!$F12:F12)),"")</f>
        <v>40.17</v>
      </c>
      <c r="G12" s="193">
        <f>IFERROR(IF(INDEX(Metrics!$G$6:$G$22,MATCH(PY_Actual_Cumulative!$D12,Metrics!$D$6:$D$22,0))=Calc!$K$8,SUM(PY_Actual!$F12:G12),AVERAGE(PY_Actual!$F12:G12)),"")</f>
        <v>84.63</v>
      </c>
      <c r="H12" s="193">
        <f>IFERROR(IF(INDEX(Metrics!$G$6:$G$22,MATCH(PY_Actual_Cumulative!$D12,Metrics!$D$6:$D$22,0))=Calc!$K$8,SUM(PY_Actual!$F12:H12),AVERAGE(PY_Actual!$F12:H12)),"")</f>
        <v>126.36</v>
      </c>
      <c r="I12" s="193">
        <f>IFERROR(IF(INDEX(Metrics!$G$6:$G$22,MATCH(PY_Actual_Cumulative!$D12,Metrics!$D$6:$D$22,0))=Calc!$K$8,SUM(PY_Actual!$F12:I12),AVERAGE(PY_Actual!$F12:I12)),"")</f>
        <v>170.04000000000002</v>
      </c>
      <c r="J12" s="193">
        <f>IFERROR(IF(INDEX(Metrics!$G$6:$G$22,MATCH(PY_Actual_Cumulative!$D12,Metrics!$D$6:$D$22,0))=Calc!$K$8,SUM(PY_Actual!$F12:J12),AVERAGE(PY_Actual!$F12:J12)),"")</f>
        <v>207.09000000000003</v>
      </c>
      <c r="K12" s="193">
        <f>IFERROR(IF(INDEX(Metrics!$G$6:$G$22,MATCH(PY_Actual_Cumulative!$D12,Metrics!$D$6:$D$22,0))=Calc!$K$8,SUM(PY_Actual!$F12:K12),AVERAGE(PY_Actual!$F12:K12)),"")</f>
        <v>250.77000000000004</v>
      </c>
      <c r="L12" s="193">
        <f>IFERROR(IF(INDEX(Metrics!$G$6:$G$22,MATCH(PY_Actual_Cumulative!$D12,Metrics!$D$6:$D$22,0))=Calc!$K$8,SUM(PY_Actual!$F12:L12),AVERAGE(PY_Actual!$F12:L12)),"")</f>
        <v>250.77000000000004</v>
      </c>
      <c r="M12" s="193">
        <f>IFERROR(IF(INDEX(Metrics!$G$6:$G$22,MATCH(PY_Actual_Cumulative!$D12,Metrics!$D$6:$D$22,0))=Calc!$K$8,SUM(PY_Actual!$F12:M12),AVERAGE(PY_Actual!$F12:M12)),"")</f>
        <v>250.77000000000004</v>
      </c>
      <c r="N12" s="193">
        <f>IFERROR(IF(INDEX(Metrics!$G$6:$G$22,MATCH(PY_Actual_Cumulative!$D12,Metrics!$D$6:$D$22,0))=Calc!$K$8,SUM(PY_Actual!$F12:N12),AVERAGE(PY_Actual!$F12:N12)),"")</f>
        <v>250.77000000000004</v>
      </c>
      <c r="O12" s="193">
        <f>IFERROR(IF(INDEX(Metrics!$G$6:$G$22,MATCH(PY_Actual_Cumulative!$D12,Metrics!$D$6:$D$22,0))=Calc!$K$8,SUM(PY_Actual!$F12:O12),AVERAGE(PY_Actual!$F12:O12)),"")</f>
        <v>250.77000000000004</v>
      </c>
      <c r="P12" s="193">
        <f>IFERROR(IF(INDEX(Metrics!$G$6:$G$22,MATCH(PY_Actual_Cumulative!$D12,Metrics!$D$6:$D$22,0))=Calc!$K$8,SUM(PY_Actual!$F12:P12),AVERAGE(PY_Actual!$F12:P12)),"")</f>
        <v>250.77000000000004</v>
      </c>
      <c r="Q12" s="196">
        <f>IFERROR(IF(INDEX(Metrics!$G$6:$G$22,MATCH(PY_Actual_Cumulative!$D12,Metrics!$D$6:$D$22,0))=Calc!$K$8,SUM(PY_Actual!$F12:Q12),AVERAGE(PY_Actual!$F12:Q12)),"")</f>
        <v>250.77000000000004</v>
      </c>
    </row>
    <row r="13" spans="1:17" x14ac:dyDescent="0.25">
      <c r="A13" s="3"/>
      <c r="B13" s="62">
        <f>IFERROR(IF(LEN(INDEX(Metrics!$B$6:$E$22,ROW($A13)-ROW($A$5),MATCH(B$5,Metrics!$B$5:$E$5,0)))=0,"",INDEX(Metrics!$B$6:$E$22,ROW($A13)-ROW($A$5),MATCH(B$5,Metrics!$B$5:$E$5,0))),"")</f>
        <v>108</v>
      </c>
      <c r="C13" s="160" t="str">
        <f>IFERROR(IF(LEN(INDEX(Metrics!$B$6:$E$22,ROW($A13)-ROW($A$5),MATCH(C$5,Metrics!$B$5:$E$5,0)))=0,"",INDEX(Metrics!$B$6:$E$22,ROW($A13)-ROW($A$5),MATCH(C$5,Metrics!$B$5:$E$5,0))),"")</f>
        <v>Customer Satisfaction</v>
      </c>
      <c r="D13" s="160" t="str">
        <f>IFERROR(IF(LEN(INDEX(Metrics!$B$6:$E$22,ROW($A13)-ROW($A$5),MATCH(D$5,Metrics!$B$5:$E$5,0)))=0,"",INDEX(Metrics!$B$6:$E$22,ROW($A13)-ROW($A$5),MATCH(D$5,Metrics!$B$5:$E$5,0))),"")</f>
        <v/>
      </c>
      <c r="E13" s="42" t="str">
        <f>IFERROR(IF(LEN(INDEX(Metrics!$B$6:$E$22,ROW($A13)-ROW($A$5),MATCH(E$5,Metrics!$B$5:$E$5,0)))=0,"",INDEX(Metrics!$B$6:$E$22,ROW($A13)-ROW($A$5),MATCH(E$5,Metrics!$B$5:$E$5,0))),"")</f>
        <v/>
      </c>
      <c r="F13" s="45" t="str">
        <f>IFERROR(IF(INDEX(Metrics!$G$6:$G$22,MATCH(PY_Actual_Cumulative!$D13,Metrics!$D$6:$D$22,0))=Calc!$K$8,SUM(PY_Actual!$F13:F13),AVERAGE(PY_Actual!$F13:F13)),"")</f>
        <v/>
      </c>
      <c r="G13" s="45" t="str">
        <f>IFERROR(IF(INDEX(Metrics!$G$6:$G$22,MATCH(PY_Actual_Cumulative!$D13,Metrics!$D$6:$D$22,0))=Calc!$K$8,SUM(PY_Actual!$F13:G13),AVERAGE(PY_Actual!$F13:G13)),"")</f>
        <v/>
      </c>
      <c r="H13" s="45" t="str">
        <f>IFERROR(IF(INDEX(Metrics!$G$6:$G$22,MATCH(PY_Actual_Cumulative!$D13,Metrics!$D$6:$D$22,0))=Calc!$K$8,SUM(PY_Actual!$F13:H13),AVERAGE(PY_Actual!$F13:H13)),"")</f>
        <v/>
      </c>
      <c r="I13" s="45" t="str">
        <f>IFERROR(IF(INDEX(Metrics!$G$6:$G$22,MATCH(PY_Actual_Cumulative!$D13,Metrics!$D$6:$D$22,0))=Calc!$K$8,SUM(PY_Actual!$F13:I13),AVERAGE(PY_Actual!$F13:I13)),"")</f>
        <v/>
      </c>
      <c r="J13" s="45" t="str">
        <f>IFERROR(IF(INDEX(Metrics!$G$6:$G$22,MATCH(PY_Actual_Cumulative!$D13,Metrics!$D$6:$D$22,0))=Calc!$K$8,SUM(PY_Actual!$F13:J13),AVERAGE(PY_Actual!$F13:J13)),"")</f>
        <v/>
      </c>
      <c r="K13" s="45" t="str">
        <f>IFERROR(IF(INDEX(Metrics!$G$6:$G$22,MATCH(PY_Actual_Cumulative!$D13,Metrics!$D$6:$D$22,0))=Calc!$K$8,SUM(PY_Actual!$F13:K13),AVERAGE(PY_Actual!$F13:K13)),"")</f>
        <v/>
      </c>
      <c r="L13" s="45" t="str">
        <f>IFERROR(IF(INDEX(Metrics!$G$6:$G$22,MATCH(PY_Actual_Cumulative!$D13,Metrics!$D$6:$D$22,0))=Calc!$K$8,SUM(PY_Actual!$F13:L13),AVERAGE(PY_Actual!$F13:L13)),"")</f>
        <v/>
      </c>
      <c r="M13" s="45" t="str">
        <f>IFERROR(IF(INDEX(Metrics!$G$6:$G$22,MATCH(PY_Actual_Cumulative!$D13,Metrics!$D$6:$D$22,0))=Calc!$K$8,SUM(PY_Actual!$F13:M13),AVERAGE(PY_Actual!$F13:M13)),"")</f>
        <v/>
      </c>
      <c r="N13" s="45" t="str">
        <f>IFERROR(IF(INDEX(Metrics!$G$6:$G$22,MATCH(PY_Actual_Cumulative!$D13,Metrics!$D$6:$D$22,0))=Calc!$K$8,SUM(PY_Actual!$F13:N13),AVERAGE(PY_Actual!$F13:N13)),"")</f>
        <v/>
      </c>
      <c r="O13" s="45" t="str">
        <f>IFERROR(IF(INDEX(Metrics!$G$6:$G$22,MATCH(PY_Actual_Cumulative!$D13,Metrics!$D$6:$D$22,0))=Calc!$K$8,SUM(PY_Actual!$F13:O13),AVERAGE(PY_Actual!$F13:O13)),"")</f>
        <v/>
      </c>
      <c r="P13" s="45" t="str">
        <f>IFERROR(IF(INDEX(Metrics!$G$6:$G$22,MATCH(PY_Actual_Cumulative!$D13,Metrics!$D$6:$D$22,0))=Calc!$K$8,SUM(PY_Actual!$F13:P13),AVERAGE(PY_Actual!$F13:P13)),"")</f>
        <v/>
      </c>
      <c r="Q13" s="69" t="str">
        <f>IFERROR(IF(INDEX(Metrics!$G$6:$G$22,MATCH(PY_Actual_Cumulative!$D13,Metrics!$D$6:$D$22,0))=Calc!$K$8,SUM(PY_Actual!$F13:Q13),AVERAGE(PY_Actual!$F13:Q13)),"")</f>
        <v/>
      </c>
    </row>
    <row r="14" spans="1:17" x14ac:dyDescent="0.25">
      <c r="A14" s="3"/>
      <c r="B14" s="62">
        <f>IFERROR(IF(LEN(INDEX(Metrics!$B$6:$E$22,ROW($A14)-ROW($A$5),MATCH(B$5,Metrics!$B$5:$E$5,0)))=0,"",INDEX(Metrics!$B$6:$E$22,ROW($A14)-ROW($A$5),MATCH(B$5,Metrics!$B$5:$E$5,0))),"")</f>
        <v>109</v>
      </c>
      <c r="C14" s="160" t="str">
        <f>IFERROR(IF(LEN(INDEX(Metrics!$B$6:$E$22,ROW($A14)-ROW($A$5),MATCH(C$5,Metrics!$B$5:$E$5,0)))=0,"",INDEX(Metrics!$B$6:$E$22,ROW($A14)-ROW($A$5),MATCH(C$5,Metrics!$B$5:$E$5,0))),"")</f>
        <v>Customer Satisfaction</v>
      </c>
      <c r="D14" s="160" t="str">
        <f>IFERROR(IF(LEN(INDEX(Metrics!$B$6:$E$22,ROW($A14)-ROW($A$5),MATCH(D$5,Metrics!$B$5:$E$5,0)))=0,"",INDEX(Metrics!$B$6:$E$22,ROW($A14)-ROW($A$5),MATCH(D$5,Metrics!$B$5:$E$5,0))),"")</f>
        <v/>
      </c>
      <c r="E14" s="42" t="str">
        <f>IFERROR(IF(LEN(INDEX(Metrics!$B$6:$E$22,ROW($A14)-ROW($A$5),MATCH(E$5,Metrics!$B$5:$E$5,0)))=0,"",INDEX(Metrics!$B$6:$E$22,ROW($A14)-ROW($A$5),MATCH(E$5,Metrics!$B$5:$E$5,0))),"")</f>
        <v/>
      </c>
      <c r="F14" s="45" t="str">
        <f>IFERROR(IF(INDEX(Metrics!$G$6:$G$22,MATCH(PY_Actual_Cumulative!$D14,Metrics!$D$6:$D$22,0))=Calc!$K$8,SUM(PY_Actual!$F14:F14),AVERAGE(PY_Actual!$F14:F14)),"")</f>
        <v/>
      </c>
      <c r="G14" s="45" t="str">
        <f>IFERROR(IF(INDEX(Metrics!$G$6:$G$22,MATCH(PY_Actual_Cumulative!$D14,Metrics!$D$6:$D$22,0))=Calc!$K$8,SUM(PY_Actual!$F14:G14),AVERAGE(PY_Actual!$F14:G14)),"")</f>
        <v/>
      </c>
      <c r="H14" s="45" t="str">
        <f>IFERROR(IF(INDEX(Metrics!$G$6:$G$22,MATCH(PY_Actual_Cumulative!$D14,Metrics!$D$6:$D$22,0))=Calc!$K$8,SUM(PY_Actual!$F14:H14),AVERAGE(PY_Actual!$F14:H14)),"")</f>
        <v/>
      </c>
      <c r="I14" s="45" t="str">
        <f>IFERROR(IF(INDEX(Metrics!$G$6:$G$22,MATCH(PY_Actual_Cumulative!$D14,Metrics!$D$6:$D$22,0))=Calc!$K$8,SUM(PY_Actual!$F14:I14),AVERAGE(PY_Actual!$F14:I14)),"")</f>
        <v/>
      </c>
      <c r="J14" s="45" t="str">
        <f>IFERROR(IF(INDEX(Metrics!$G$6:$G$22,MATCH(PY_Actual_Cumulative!$D14,Metrics!$D$6:$D$22,0))=Calc!$K$8,SUM(PY_Actual!$F14:J14),AVERAGE(PY_Actual!$F14:J14)),"")</f>
        <v/>
      </c>
      <c r="K14" s="45" t="str">
        <f>IFERROR(IF(INDEX(Metrics!$G$6:$G$22,MATCH(PY_Actual_Cumulative!$D14,Metrics!$D$6:$D$22,0))=Calc!$K$8,SUM(PY_Actual!$F14:K14),AVERAGE(PY_Actual!$F14:K14)),"")</f>
        <v/>
      </c>
      <c r="L14" s="45" t="str">
        <f>IFERROR(IF(INDEX(Metrics!$G$6:$G$22,MATCH(PY_Actual_Cumulative!$D14,Metrics!$D$6:$D$22,0))=Calc!$K$8,SUM(PY_Actual!$F14:L14),AVERAGE(PY_Actual!$F14:L14)),"")</f>
        <v/>
      </c>
      <c r="M14" s="45" t="str">
        <f>IFERROR(IF(INDEX(Metrics!$G$6:$G$22,MATCH(PY_Actual_Cumulative!$D14,Metrics!$D$6:$D$22,0))=Calc!$K$8,SUM(PY_Actual!$F14:M14),AVERAGE(PY_Actual!$F14:M14)),"")</f>
        <v/>
      </c>
      <c r="N14" s="45" t="str">
        <f>IFERROR(IF(INDEX(Metrics!$G$6:$G$22,MATCH(PY_Actual_Cumulative!$D14,Metrics!$D$6:$D$22,0))=Calc!$K$8,SUM(PY_Actual!$F14:N14),AVERAGE(PY_Actual!$F14:N14)),"")</f>
        <v/>
      </c>
      <c r="O14" s="45" t="str">
        <f>IFERROR(IF(INDEX(Metrics!$G$6:$G$22,MATCH(PY_Actual_Cumulative!$D14,Metrics!$D$6:$D$22,0))=Calc!$K$8,SUM(PY_Actual!$F14:O14),AVERAGE(PY_Actual!$F14:O14)),"")</f>
        <v/>
      </c>
      <c r="P14" s="45" t="str">
        <f>IFERROR(IF(INDEX(Metrics!$G$6:$G$22,MATCH(PY_Actual_Cumulative!$D14,Metrics!$D$6:$D$22,0))=Calc!$K$8,SUM(PY_Actual!$F14:P14),AVERAGE(PY_Actual!$F14:P14)),"")</f>
        <v/>
      </c>
      <c r="Q14" s="69" t="str">
        <f>IFERROR(IF(INDEX(Metrics!$G$6:$G$22,MATCH(PY_Actual_Cumulative!$D14,Metrics!$D$6:$D$22,0))=Calc!$K$8,SUM(PY_Actual!$F14:Q14),AVERAGE(PY_Actual!$F14:Q14)),"")</f>
        <v/>
      </c>
    </row>
    <row r="15" spans="1:17" x14ac:dyDescent="0.25">
      <c r="A15" s="3"/>
      <c r="B15" s="62">
        <f>IFERROR(IF(LEN(INDEX(Metrics!$B$6:$E$22,ROW($A15)-ROW($A$5),MATCH(B$5,Metrics!$B$5:$E$5,0)))=0,"",INDEX(Metrics!$B$6:$E$22,ROW($A15)-ROW($A$5),MATCH(B$5,Metrics!$B$5:$E$5,0))),"")</f>
        <v>201</v>
      </c>
      <c r="C15" s="160" t="str">
        <f>IFERROR(IF(LEN(INDEX(Metrics!$B$6:$E$22,ROW($A15)-ROW($A$5),MATCH(C$5,Metrics!$B$5:$E$5,0)))=0,"",INDEX(Metrics!$B$6:$E$22,ROW($A15)-ROW($A$5),MATCH(C$5,Metrics!$B$5:$E$5,0))),"")</f>
        <v>Operational Efficiency</v>
      </c>
      <c r="D15" s="160" t="str">
        <f>IFERROR(IF(LEN(INDEX(Metrics!$B$6:$E$22,ROW($A15)-ROW($A$5),MATCH(D$5,Metrics!$B$5:$E$5,0)))=0,"",INDEX(Metrics!$B$6:$E$22,ROW($A15)-ROW($A$5),MATCH(D$5,Metrics!$B$5:$E$5,0))),"")</f>
        <v>Average Handle Time (AHT)</v>
      </c>
      <c r="E15" s="42" t="str">
        <f>IFERROR(IF(LEN(INDEX(Metrics!$B$6:$E$22,ROW($A15)-ROW($A$5),MATCH(E$5,Metrics!$B$5:$E$5,0)))=0,"",INDEX(Metrics!$B$6:$E$22,ROW($A15)-ROW($A$5),MATCH(E$5,Metrics!$B$5:$E$5,0))),"")</f>
        <v>Seconds</v>
      </c>
      <c r="F15" s="193">
        <f>IFERROR(IF(INDEX(Metrics!$G$6:$G$22,MATCH(PY_Actual_Cumulative!$D15,Metrics!$D$6:$D$22,0))=Calc!$K$8,SUM(PY_Actual!$F15:F15),AVERAGE(PY_Actual!$F15:F15)),"")</f>
        <v>83.160000000000011</v>
      </c>
      <c r="G15" s="193">
        <f>IFERROR(IF(INDEX(Metrics!$G$6:$G$22,MATCH(PY_Actual_Cumulative!$D15,Metrics!$D$6:$D$22,0))=Calc!$K$8,SUM(PY_Actual!$F15:G15),AVERAGE(PY_Actual!$F15:G15)),"")</f>
        <v>85.855000000000004</v>
      </c>
      <c r="H15" s="193">
        <f>IFERROR(IF(INDEX(Metrics!$G$6:$G$22,MATCH(PY_Actual_Cumulative!$D15,Metrics!$D$6:$D$22,0))=Calc!$K$8,SUM(PY_Actual!$F15:H15),AVERAGE(PY_Actual!$F15:H15)),"")</f>
        <v>88.036666666666676</v>
      </c>
      <c r="I15" s="193">
        <f>IFERROR(IF(INDEX(Metrics!$G$6:$G$22,MATCH(PY_Actual_Cumulative!$D15,Metrics!$D$6:$D$22,0))=Calc!$K$8,SUM(PY_Actual!$F15:I15),AVERAGE(PY_Actual!$F15:I15)),"")</f>
        <v>87.202500000000001</v>
      </c>
      <c r="J15" s="193">
        <f>IFERROR(IF(INDEX(Metrics!$G$6:$G$22,MATCH(PY_Actual_Cumulative!$D15,Metrics!$D$6:$D$22,0))=Calc!$K$8,SUM(PY_Actual!$F15:J15),AVERAGE(PY_Actual!$F15:J15)),"")</f>
        <v>84.546000000000006</v>
      </c>
      <c r="K15" s="193">
        <f>IFERROR(IF(INDEX(Metrics!$G$6:$G$22,MATCH(PY_Actual_Cumulative!$D15,Metrics!$D$6:$D$22,0))=Calc!$K$8,SUM(PY_Actual!$F15:K15),AVERAGE(PY_Actual!$F15:K15)),"")</f>
        <v>83.801666666666662</v>
      </c>
      <c r="L15" s="193">
        <f>IFERROR(IF(INDEX(Metrics!$G$6:$G$22,MATCH(PY_Actual_Cumulative!$D15,Metrics!$D$6:$D$22,0))=Calc!$K$8,SUM(PY_Actual!$F15:L15),AVERAGE(PY_Actual!$F15:L15)),"")</f>
        <v>83.801666666666662</v>
      </c>
      <c r="M15" s="193">
        <f>IFERROR(IF(INDEX(Metrics!$G$6:$G$22,MATCH(PY_Actual_Cumulative!$D15,Metrics!$D$6:$D$22,0))=Calc!$K$8,SUM(PY_Actual!$F15:M15),AVERAGE(PY_Actual!$F15:M15)),"")</f>
        <v>83.801666666666662</v>
      </c>
      <c r="N15" s="193">
        <f>IFERROR(IF(INDEX(Metrics!$G$6:$G$22,MATCH(PY_Actual_Cumulative!$D15,Metrics!$D$6:$D$22,0))=Calc!$K$8,SUM(PY_Actual!$F15:N15),AVERAGE(PY_Actual!$F15:N15)),"")</f>
        <v>83.801666666666662</v>
      </c>
      <c r="O15" s="193">
        <f>IFERROR(IF(INDEX(Metrics!$G$6:$G$22,MATCH(PY_Actual_Cumulative!$D15,Metrics!$D$6:$D$22,0))=Calc!$K$8,SUM(PY_Actual!$F15:O15),AVERAGE(PY_Actual!$F15:O15)),"")</f>
        <v>83.801666666666662</v>
      </c>
      <c r="P15" s="193">
        <f>IFERROR(IF(INDEX(Metrics!$G$6:$G$22,MATCH(PY_Actual_Cumulative!$D15,Metrics!$D$6:$D$22,0))=Calc!$K$8,SUM(PY_Actual!$F15:P15),AVERAGE(PY_Actual!$F15:P15)),"")</f>
        <v>83.801666666666662</v>
      </c>
      <c r="Q15" s="196">
        <f>IFERROR(IF(INDEX(Metrics!$G$6:$G$22,MATCH(PY_Actual_Cumulative!$D15,Metrics!$D$6:$D$22,0))=Calc!$K$8,SUM(PY_Actual!$F15:Q15),AVERAGE(PY_Actual!$F15:Q15)),"")</f>
        <v>83.801666666666662</v>
      </c>
    </row>
    <row r="16" spans="1:17" x14ac:dyDescent="0.25">
      <c r="A16" s="3"/>
      <c r="B16" s="62">
        <f>IFERROR(IF(LEN(INDEX(Metrics!$B$6:$E$22,ROW($A16)-ROW($A$5),MATCH(B$5,Metrics!$B$5:$E$5,0)))=0,"",INDEX(Metrics!$B$6:$E$22,ROW($A16)-ROW($A$5),MATCH(B$5,Metrics!$B$5:$E$5,0))),"")</f>
        <v>202</v>
      </c>
      <c r="C16" s="160" t="str">
        <f>IFERROR(IF(LEN(INDEX(Metrics!$B$6:$E$22,ROW($A16)-ROW($A$5),MATCH(C$5,Metrics!$B$5:$E$5,0)))=0,"",INDEX(Metrics!$B$6:$E$22,ROW($A16)-ROW($A$5),MATCH(C$5,Metrics!$B$5:$E$5,0))),"")</f>
        <v>Operational Efficiency</v>
      </c>
      <c r="D16" s="160" t="str">
        <f>IFERROR(IF(LEN(INDEX(Metrics!$B$6:$E$22,ROW($A16)-ROW($A$5),MATCH(D$5,Metrics!$B$5:$E$5,0)))=0,"",INDEX(Metrics!$B$6:$E$22,ROW($A16)-ROW($A$5),MATCH(D$5,Metrics!$B$5:$E$5,0))),"")</f>
        <v>Average Handle Time: After-Call Work</v>
      </c>
      <c r="E16" s="42" t="str">
        <f>IFERROR(IF(LEN(INDEX(Metrics!$B$6:$E$22,ROW($A16)-ROW($A$5),MATCH(E$5,Metrics!$B$5:$E$5,0)))=0,"",INDEX(Metrics!$B$6:$E$22,ROW($A16)-ROW($A$5),MATCH(E$5,Metrics!$B$5:$E$5,0))),"")</f>
        <v>Seconds</v>
      </c>
      <c r="F16" s="193">
        <f>IFERROR(IF(INDEX(Metrics!$G$6:$G$22,MATCH(PY_Actual_Cumulative!$D16,Metrics!$D$6:$D$22,0))=Calc!$K$8,SUM(PY_Actual!$F16:F16),AVERAGE(PY_Actual!$F16:F16)),"")</f>
        <v>19.62</v>
      </c>
      <c r="G16" s="193">
        <f>IFERROR(IF(INDEX(Metrics!$G$6:$G$22,MATCH(PY_Actual_Cumulative!$D16,Metrics!$D$6:$D$22,0))=Calc!$K$8,SUM(PY_Actual!$F16:G16),AVERAGE(PY_Actual!$F16:G16)),"")</f>
        <v>19.170000000000002</v>
      </c>
      <c r="H16" s="193">
        <f>IFERROR(IF(INDEX(Metrics!$G$6:$G$22,MATCH(PY_Actual_Cumulative!$D16,Metrics!$D$6:$D$22,0))=Calc!$K$8,SUM(PY_Actual!$F16:H16),AVERAGE(PY_Actual!$F16:H16)),"")</f>
        <v>19.500000000000004</v>
      </c>
      <c r="I16" s="193">
        <f>IFERROR(IF(INDEX(Metrics!$G$6:$G$22,MATCH(PY_Actual_Cumulative!$D16,Metrics!$D$6:$D$22,0))=Calc!$K$8,SUM(PY_Actual!$F16:I16),AVERAGE(PY_Actual!$F16:I16)),"")</f>
        <v>19.665000000000003</v>
      </c>
      <c r="J16" s="193">
        <f>IFERROR(IF(INDEX(Metrics!$G$6:$G$22,MATCH(PY_Actual_Cumulative!$D16,Metrics!$D$6:$D$22,0))=Calc!$K$8,SUM(PY_Actual!$F16:J16),AVERAGE(PY_Actual!$F16:J16)),"")</f>
        <v>19.872000000000003</v>
      </c>
      <c r="K16" s="193">
        <f>IFERROR(IF(INDEX(Metrics!$G$6:$G$22,MATCH(PY_Actual_Cumulative!$D16,Metrics!$D$6:$D$22,0))=Calc!$K$8,SUM(PY_Actual!$F16:K16),AVERAGE(PY_Actual!$F16:K16)),"")</f>
        <v>19.710000000000004</v>
      </c>
      <c r="L16" s="194">
        <f>IFERROR(IF(INDEX(Metrics!$G$6:$G$22,MATCH(PY_Actual_Cumulative!$D16,Metrics!$D$6:$D$22,0))=Calc!$K$8,SUM(PY_Actual!$F16:L16),AVERAGE(PY_Actual!$F16:L16)),"")</f>
        <v>19.710000000000004</v>
      </c>
      <c r="M16" s="194">
        <f>IFERROR(IF(INDEX(Metrics!$G$6:$G$22,MATCH(PY_Actual_Cumulative!$D16,Metrics!$D$6:$D$22,0))=Calc!$K$8,SUM(PY_Actual!$F16:M16),AVERAGE(PY_Actual!$F16:M16)),"")</f>
        <v>19.710000000000004</v>
      </c>
      <c r="N16" s="194">
        <f>IFERROR(IF(INDEX(Metrics!$G$6:$G$22,MATCH(PY_Actual_Cumulative!$D16,Metrics!$D$6:$D$22,0))=Calc!$K$8,SUM(PY_Actual!$F16:N16),AVERAGE(PY_Actual!$F16:N16)),"")</f>
        <v>19.710000000000004</v>
      </c>
      <c r="O16" s="194">
        <f>IFERROR(IF(INDEX(Metrics!$G$6:$G$22,MATCH(PY_Actual_Cumulative!$D16,Metrics!$D$6:$D$22,0))=Calc!$K$8,SUM(PY_Actual!$F16:O16),AVERAGE(PY_Actual!$F16:O16)),"")</f>
        <v>19.710000000000004</v>
      </c>
      <c r="P16" s="194">
        <f>IFERROR(IF(INDEX(Metrics!$G$6:$G$22,MATCH(PY_Actual_Cumulative!$D16,Metrics!$D$6:$D$22,0))=Calc!$K$8,SUM(PY_Actual!$F16:P16),AVERAGE(PY_Actual!$F16:P16)),"")</f>
        <v>19.710000000000004</v>
      </c>
      <c r="Q16" s="195">
        <f>IFERROR(IF(INDEX(Metrics!$G$6:$G$22,MATCH(PY_Actual_Cumulative!$D16,Metrics!$D$6:$D$22,0))=Calc!$K$8,SUM(PY_Actual!$F16:Q16),AVERAGE(PY_Actual!$F16:Q16)),"")</f>
        <v>19.710000000000004</v>
      </c>
    </row>
    <row r="17" spans="1:17" x14ac:dyDescent="0.25">
      <c r="A17" s="3"/>
      <c r="B17" s="62">
        <f>IFERROR(IF(LEN(INDEX(Metrics!$B$6:$E$22,ROW($A17)-ROW($A$5),MATCH(B$5,Metrics!$B$5:$E$5,0)))=0,"",INDEX(Metrics!$B$6:$E$22,ROW($A17)-ROW($A$5),MATCH(B$5,Metrics!$B$5:$E$5,0))),"")</f>
        <v>203</v>
      </c>
      <c r="C17" s="160" t="str">
        <f>IFERROR(IF(LEN(INDEX(Metrics!$B$6:$E$22,ROW($A17)-ROW($A$5),MATCH(C$5,Metrics!$B$5:$E$5,0)))=0,"",INDEX(Metrics!$B$6:$E$22,ROW($A17)-ROW($A$5),MATCH(C$5,Metrics!$B$5:$E$5,0))),"")</f>
        <v>Operational Efficiency</v>
      </c>
      <c r="D17" s="160" t="str">
        <f>IFERROR(IF(LEN(INDEX(Metrics!$B$6:$E$22,ROW($A17)-ROW($A$5),MATCH(D$5,Metrics!$B$5:$E$5,0)))=0,"",INDEX(Metrics!$B$6:$E$22,ROW($A17)-ROW($A$5),MATCH(D$5,Metrics!$B$5:$E$5,0))),"")</f>
        <v>Agent Occupancy</v>
      </c>
      <c r="E17" s="42" t="str">
        <f>IFERROR(IF(LEN(INDEX(Metrics!$B$6:$E$22,ROW($A17)-ROW($A$5),MATCH(E$5,Metrics!$B$5:$E$5,0)))=0,"",INDEX(Metrics!$B$6:$E$22,ROW($A17)-ROW($A$5),MATCH(E$5,Metrics!$B$5:$E$5,0))),"")</f>
        <v>%</v>
      </c>
      <c r="F17" s="198">
        <f>IFERROR(IF(INDEX(Metrics!$G$6:$G$22,MATCH(PY_Actual_Cumulative!$D17,Metrics!$D$6:$D$22,0))=Calc!$K$8,SUM(PY_Actual!$F17:F17),AVERAGE(PY_Actual!$F17:F17)),"")</f>
        <v>0.70379999999999998</v>
      </c>
      <c r="G17" s="198">
        <f>IFERROR(IF(INDEX(Metrics!$G$6:$G$22,MATCH(PY_Actual_Cumulative!$D17,Metrics!$D$6:$D$22,0))=Calc!$K$8,SUM(PY_Actual!$F17:G17),AVERAGE(PY_Actual!$F17:G17)),"")</f>
        <v>0.66585000000000005</v>
      </c>
      <c r="H17" s="198">
        <f>IFERROR(IF(INDEX(Metrics!$G$6:$G$22,MATCH(PY_Actual_Cumulative!$D17,Metrics!$D$6:$D$22,0))=Calc!$K$8,SUM(PY_Actual!$F17:H17),AVERAGE(PY_Actual!$F17:H17)),"")</f>
        <v>0.64629999999999999</v>
      </c>
      <c r="I17" s="198">
        <f>IFERROR(IF(INDEX(Metrics!$G$6:$G$22,MATCH(PY_Actual_Cumulative!$D17,Metrics!$D$6:$D$22,0))=Calc!$K$8,SUM(PY_Actual!$F17:I17),AVERAGE(PY_Actual!$F17:I17)),"")</f>
        <v>0.63307500000000005</v>
      </c>
      <c r="J17" s="198">
        <f>IFERROR(IF(INDEX(Metrics!$G$6:$G$22,MATCH(PY_Actual_Cumulative!$D17,Metrics!$D$6:$D$22,0))=Calc!$K$8,SUM(PY_Actual!$F17:J17),AVERAGE(PY_Actual!$F17:J17)),"")</f>
        <v>0.62651999999999997</v>
      </c>
      <c r="K17" s="198">
        <f>IFERROR(IF(INDEX(Metrics!$G$6:$G$22,MATCH(PY_Actual_Cumulative!$D17,Metrics!$D$6:$D$22,0))=Calc!$K$8,SUM(PY_Actual!$F17:K17),AVERAGE(PY_Actual!$F17:K17)),"")</f>
        <v>0.63249999999999995</v>
      </c>
      <c r="L17" s="197">
        <f>IFERROR(IF(INDEX(Metrics!$G$6:$G$22,MATCH(PY_Actual_Cumulative!$D17,Metrics!$D$6:$D$22,0))=Calc!$K$8,SUM(PY_Actual!$F17:L17),AVERAGE(PY_Actual!$F17:L17)),"")</f>
        <v>0.63249999999999995</v>
      </c>
      <c r="M17" s="197">
        <f>IFERROR(IF(INDEX(Metrics!$G$6:$G$22,MATCH(PY_Actual_Cumulative!$D17,Metrics!$D$6:$D$22,0))=Calc!$K$8,SUM(PY_Actual!$F17:M17),AVERAGE(PY_Actual!$F17:M17)),"")</f>
        <v>0.63249999999999995</v>
      </c>
      <c r="N17" s="197">
        <f>IFERROR(IF(INDEX(Metrics!$G$6:$G$22,MATCH(PY_Actual_Cumulative!$D17,Metrics!$D$6:$D$22,0))=Calc!$K$8,SUM(PY_Actual!$F17:N17),AVERAGE(PY_Actual!$F17:N17)),"")</f>
        <v>0.63249999999999995</v>
      </c>
      <c r="O17" s="197">
        <f>IFERROR(IF(INDEX(Metrics!$G$6:$G$22,MATCH(PY_Actual_Cumulative!$D17,Metrics!$D$6:$D$22,0))=Calc!$K$8,SUM(PY_Actual!$F17:O17),AVERAGE(PY_Actual!$F17:O17)),"")</f>
        <v>0.63249999999999995</v>
      </c>
      <c r="P17" s="197">
        <f>IFERROR(IF(INDEX(Metrics!$G$6:$G$22,MATCH(PY_Actual_Cumulative!$D17,Metrics!$D$6:$D$22,0))=Calc!$K$8,SUM(PY_Actual!$F17:P17),AVERAGE(PY_Actual!$F17:P17)),"")</f>
        <v>0.63249999999999995</v>
      </c>
      <c r="Q17" s="200">
        <f>IFERROR(IF(INDEX(Metrics!$G$6:$G$22,MATCH(PY_Actual_Cumulative!$D17,Metrics!$D$6:$D$22,0))=Calc!$K$8,SUM(PY_Actual!$F17:Q17),AVERAGE(PY_Actual!$F17:Q17)),"")</f>
        <v>0.63249999999999995</v>
      </c>
    </row>
    <row r="18" spans="1:17" x14ac:dyDescent="0.25">
      <c r="A18" s="3"/>
      <c r="B18" s="62">
        <f>IFERROR(IF(LEN(INDEX(Metrics!$B$6:$E$22,ROW($A18)-ROW($A$5),MATCH(B$5,Metrics!$B$5:$E$5,0)))=0,"",INDEX(Metrics!$B$6:$E$22,ROW($A18)-ROW($A$5),MATCH(B$5,Metrics!$B$5:$E$5,0))),"")</f>
        <v>204</v>
      </c>
      <c r="C18" s="160" t="str">
        <f>IFERROR(IF(LEN(INDEX(Metrics!$B$6:$E$22,ROW($A18)-ROW($A$5),MATCH(C$5,Metrics!$B$5:$E$5,0)))=0,"",INDEX(Metrics!$B$6:$E$22,ROW($A18)-ROW($A$5),MATCH(C$5,Metrics!$B$5:$E$5,0))),"")</f>
        <v>Operational Efficiency</v>
      </c>
      <c r="D18" s="160" t="str">
        <f>IFERROR(IF(LEN(INDEX(Metrics!$B$6:$E$22,ROW($A18)-ROW($A$5),MATCH(D$5,Metrics!$B$5:$E$5,0)))=0,"",INDEX(Metrics!$B$6:$E$22,ROW($A18)-ROW($A$5),MATCH(D$5,Metrics!$B$5:$E$5,0))),"")</f>
        <v>Transfer Rate</v>
      </c>
      <c r="E18" s="42" t="str">
        <f>IFERROR(IF(LEN(INDEX(Metrics!$B$6:$E$22,ROW($A18)-ROW($A$5),MATCH(E$5,Metrics!$B$5:$E$5,0)))=0,"",INDEX(Metrics!$B$6:$E$22,ROW($A18)-ROW($A$5),MATCH(E$5,Metrics!$B$5:$E$5,0))),"")</f>
        <v>%</v>
      </c>
      <c r="F18" s="198">
        <f>IFERROR(IF(INDEX(Metrics!$G$6:$G$22,MATCH(PY_Actual_Cumulative!$D18,Metrics!$D$6:$D$22,0))=Calc!$K$8,SUM(PY_Actual!$F18:F18),AVERAGE(PY_Actual!$F18:F18)),"")</f>
        <v>0.18975</v>
      </c>
      <c r="G18" s="198">
        <f>IFERROR(IF(INDEX(Metrics!$G$6:$G$22,MATCH(PY_Actual_Cumulative!$D18,Metrics!$D$6:$D$22,0))=Calc!$K$8,SUM(PY_Actual!$F18:G18),AVERAGE(PY_Actual!$F18:G18)),"")</f>
        <v>0.19305</v>
      </c>
      <c r="H18" s="198">
        <f>IFERROR(IF(INDEX(Metrics!$G$6:$G$22,MATCH(PY_Actual_Cumulative!$D18,Metrics!$D$6:$D$22,0))=Calc!$K$8,SUM(PY_Actual!$F18:H18),AVERAGE(PY_Actual!$F18:H18)),"")</f>
        <v>0.18479999999999999</v>
      </c>
      <c r="I18" s="198">
        <f>IFERROR(IF(INDEX(Metrics!$G$6:$G$22,MATCH(PY_Actual_Cumulative!$D18,Metrics!$D$6:$D$22,0))=Calc!$K$8,SUM(PY_Actual!$F18:I18),AVERAGE(PY_Actual!$F18:I18)),"")</f>
        <v>0.18232500000000001</v>
      </c>
      <c r="J18" s="198">
        <f>IFERROR(IF(INDEX(Metrics!$G$6:$G$22,MATCH(PY_Actual_Cumulative!$D18,Metrics!$D$6:$D$22,0))=Calc!$K$8,SUM(PY_Actual!$F18:J18),AVERAGE(PY_Actual!$F18:J18)),"")</f>
        <v>0.18216000000000002</v>
      </c>
      <c r="K18" s="198">
        <f>IFERROR(IF(INDEX(Metrics!$G$6:$G$22,MATCH(PY_Actual_Cumulative!$D18,Metrics!$D$6:$D$22,0))=Calc!$K$8,SUM(PY_Actual!$F18:K18),AVERAGE(PY_Actual!$F18:K18)),"")</f>
        <v>0.177925</v>
      </c>
      <c r="L18" s="197">
        <f>IFERROR(IF(INDEX(Metrics!$G$6:$G$22,MATCH(PY_Actual_Cumulative!$D18,Metrics!$D$6:$D$22,0))=Calc!$K$8,SUM(PY_Actual!$F18:L18),AVERAGE(PY_Actual!$F18:L18)),"")</f>
        <v>0.177925</v>
      </c>
      <c r="M18" s="197">
        <f>IFERROR(IF(INDEX(Metrics!$G$6:$G$22,MATCH(PY_Actual_Cumulative!$D18,Metrics!$D$6:$D$22,0))=Calc!$K$8,SUM(PY_Actual!$F18:M18),AVERAGE(PY_Actual!$F18:M18)),"")</f>
        <v>0.177925</v>
      </c>
      <c r="N18" s="197">
        <f>IFERROR(IF(INDEX(Metrics!$G$6:$G$22,MATCH(PY_Actual_Cumulative!$D18,Metrics!$D$6:$D$22,0))=Calc!$K$8,SUM(PY_Actual!$F18:N18),AVERAGE(PY_Actual!$F18:N18)),"")</f>
        <v>0.177925</v>
      </c>
      <c r="O18" s="197">
        <f>IFERROR(IF(INDEX(Metrics!$G$6:$G$22,MATCH(PY_Actual_Cumulative!$D18,Metrics!$D$6:$D$22,0))=Calc!$K$8,SUM(PY_Actual!$F18:O18),AVERAGE(PY_Actual!$F18:O18)),"")</f>
        <v>0.177925</v>
      </c>
      <c r="P18" s="197">
        <f>IFERROR(IF(INDEX(Metrics!$G$6:$G$22,MATCH(PY_Actual_Cumulative!$D18,Metrics!$D$6:$D$22,0))=Calc!$K$8,SUM(PY_Actual!$F18:P18),AVERAGE(PY_Actual!$F18:P18)),"")</f>
        <v>0.177925</v>
      </c>
      <c r="Q18" s="200">
        <f>IFERROR(IF(INDEX(Metrics!$G$6:$G$22,MATCH(PY_Actual_Cumulative!$D18,Metrics!$D$6:$D$22,0))=Calc!$K$8,SUM(PY_Actual!$F18:Q18),AVERAGE(PY_Actual!$F18:Q18)),"")</f>
        <v>0.177925</v>
      </c>
    </row>
    <row r="19" spans="1:17" x14ac:dyDescent="0.25">
      <c r="A19" s="3"/>
      <c r="B19" s="62">
        <f>IFERROR(IF(LEN(INDEX(Metrics!$B$6:$E$22,ROW($A19)-ROW($A$5),MATCH(B$5,Metrics!$B$5:$E$5,0)))=0,"",INDEX(Metrics!$B$6:$E$22,ROW($A19)-ROW($A$5),MATCH(B$5,Metrics!$B$5:$E$5,0))),"")</f>
        <v>205</v>
      </c>
      <c r="C19" s="160" t="str">
        <f>IFERROR(IF(LEN(INDEX(Metrics!$B$6:$E$22,ROW($A19)-ROW($A$5),MATCH(C$5,Metrics!$B$5:$E$5,0)))=0,"",INDEX(Metrics!$B$6:$E$22,ROW($A19)-ROW($A$5),MATCH(C$5,Metrics!$B$5:$E$5,0))),"")</f>
        <v>Operational Efficiency</v>
      </c>
      <c r="D19" s="160" t="str">
        <f>IFERROR(IF(LEN(INDEX(Metrics!$B$6:$E$22,ROW($A19)-ROW($A$5),MATCH(D$5,Metrics!$B$5:$E$5,0)))=0,"",INDEX(Metrics!$B$6:$E$22,ROW($A19)-ROW($A$5),MATCH(D$5,Metrics!$B$5:$E$5,0))),"")</f>
        <v>Cost per Call</v>
      </c>
      <c r="E19" s="42" t="str">
        <f>IFERROR(IF(LEN(INDEX(Metrics!$B$6:$E$22,ROW($A19)-ROW($A$5),MATCH(E$5,Metrics!$B$5:$E$5,0)))=0,"",INDEX(Metrics!$B$6:$E$22,ROW($A19)-ROW($A$5),MATCH(E$5,Metrics!$B$5:$E$5,0))),"")</f>
        <v>USD</v>
      </c>
      <c r="F19" s="193">
        <f>IFERROR(IF(INDEX(Metrics!$G$6:$G$22,MATCH(PY_Actual_Cumulative!$D19,Metrics!$D$6:$D$22,0))=Calc!$K$8,SUM(PY_Actual!$F19:F19),AVERAGE(PY_Actual!$F19:F19)),"")</f>
        <v>2.1059999999999999</v>
      </c>
      <c r="G19" s="193">
        <f>IFERROR(IF(INDEX(Metrics!$G$6:$G$22,MATCH(PY_Actual_Cumulative!$D19,Metrics!$D$6:$D$22,0))=Calc!$K$8,SUM(PY_Actual!$F19:G19),AVERAGE(PY_Actual!$F19:G19)),"")</f>
        <v>1.9710000000000001</v>
      </c>
      <c r="H19" s="193">
        <f>IFERROR(IF(INDEX(Metrics!$G$6:$G$22,MATCH(PY_Actual_Cumulative!$D19,Metrics!$D$6:$D$22,0))=Calc!$K$8,SUM(PY_Actual!$F19:H19),AVERAGE(PY_Actual!$F19:H19)),"")</f>
        <v>2.016</v>
      </c>
      <c r="I19" s="193">
        <f>IFERROR(IF(INDEX(Metrics!$G$6:$G$22,MATCH(PY_Actual_Cumulative!$D19,Metrics!$D$6:$D$22,0))=Calc!$K$8,SUM(PY_Actual!$F19:I19),AVERAGE(PY_Actual!$F19:I19)),"")</f>
        <v>1.9530000000000001</v>
      </c>
      <c r="J19" s="193">
        <f>IFERROR(IF(INDEX(Metrics!$G$6:$G$22,MATCH(PY_Actual_Cumulative!$D19,Metrics!$D$6:$D$22,0))=Calc!$K$8,SUM(PY_Actual!$F19:J19),AVERAGE(PY_Actual!$F19:J19)),"")</f>
        <v>1.9188000000000003</v>
      </c>
      <c r="K19" s="193">
        <f>IFERROR(IF(INDEX(Metrics!$G$6:$G$22,MATCH(PY_Actual_Cumulative!$D19,Metrics!$D$6:$D$22,0))=Calc!$K$8,SUM(PY_Actual!$F19:K19),AVERAGE(PY_Actual!$F19:K19)),"")</f>
        <v>1.8870000000000002</v>
      </c>
      <c r="L19" s="193">
        <f>IFERROR(IF(INDEX(Metrics!$G$6:$G$22,MATCH(PY_Actual_Cumulative!$D19,Metrics!$D$6:$D$22,0))=Calc!$K$8,SUM(PY_Actual!$F19:L19),AVERAGE(PY_Actual!$F19:L19)),"")</f>
        <v>1.8870000000000002</v>
      </c>
      <c r="M19" s="193">
        <f>IFERROR(IF(INDEX(Metrics!$G$6:$G$22,MATCH(PY_Actual_Cumulative!$D19,Metrics!$D$6:$D$22,0))=Calc!$K$8,SUM(PY_Actual!$F19:M19),AVERAGE(PY_Actual!$F19:M19)),"")</f>
        <v>1.8870000000000002</v>
      </c>
      <c r="N19" s="193">
        <f>IFERROR(IF(INDEX(Metrics!$G$6:$G$22,MATCH(PY_Actual_Cumulative!$D19,Metrics!$D$6:$D$22,0))=Calc!$K$8,SUM(PY_Actual!$F19:N19),AVERAGE(PY_Actual!$F19:N19)),"")</f>
        <v>1.8870000000000002</v>
      </c>
      <c r="O19" s="193">
        <f>IFERROR(IF(INDEX(Metrics!$G$6:$G$22,MATCH(PY_Actual_Cumulative!$D19,Metrics!$D$6:$D$22,0))=Calc!$K$8,SUM(PY_Actual!$F19:O19),AVERAGE(PY_Actual!$F19:O19)),"")</f>
        <v>1.8870000000000002</v>
      </c>
      <c r="P19" s="193">
        <f>IFERROR(IF(INDEX(Metrics!$G$6:$G$22,MATCH(PY_Actual_Cumulative!$D19,Metrics!$D$6:$D$22,0))=Calc!$K$8,SUM(PY_Actual!$F19:P19),AVERAGE(PY_Actual!$F19:P19)),"")</f>
        <v>1.8870000000000002</v>
      </c>
      <c r="Q19" s="196">
        <f>IFERROR(IF(INDEX(Metrics!$G$6:$G$22,MATCH(PY_Actual_Cumulative!$D19,Metrics!$D$6:$D$22,0))=Calc!$K$8,SUM(PY_Actual!$F19:Q19),AVERAGE(PY_Actual!$F19:Q19)),"")</f>
        <v>1.8870000000000002</v>
      </c>
    </row>
    <row r="20" spans="1:17" x14ac:dyDescent="0.25">
      <c r="A20" s="3"/>
      <c r="B20" s="62">
        <f>IFERROR(IF(LEN(INDEX(Metrics!$B$6:$E$22,ROW($A20)-ROW($A$5),MATCH(B$5,Metrics!$B$5:$E$5,0)))=0,"",INDEX(Metrics!$B$6:$E$22,ROW($A20)-ROW($A$5),MATCH(B$5,Metrics!$B$5:$E$5,0))),"")</f>
        <v>206</v>
      </c>
      <c r="C20" s="160" t="str">
        <f>IFERROR(IF(LEN(INDEX(Metrics!$B$6:$E$22,ROW($A20)-ROW($A$5),MATCH(C$5,Metrics!$B$5:$E$5,0)))=0,"",INDEX(Metrics!$B$6:$E$22,ROW($A20)-ROW($A$5),MATCH(C$5,Metrics!$B$5:$E$5,0))),"")</f>
        <v>Operational Efficiency</v>
      </c>
      <c r="D20" s="160" t="str">
        <f>IFERROR(IF(LEN(INDEX(Metrics!$B$6:$E$22,ROW($A20)-ROW($A$5),MATCH(D$5,Metrics!$B$5:$E$5,0)))=0,"",INDEX(Metrics!$B$6:$E$22,ROW($A20)-ROW($A$5),MATCH(D$5,Metrics!$B$5:$E$5,0))),"")</f>
        <v>Cost per Minute of Inbound Handle Time</v>
      </c>
      <c r="E20" s="42" t="str">
        <f>IFERROR(IF(LEN(INDEX(Metrics!$B$6:$E$22,ROW($A20)-ROW($A$5),MATCH(E$5,Metrics!$B$5:$E$5,0)))=0,"",INDEX(Metrics!$B$6:$E$22,ROW($A20)-ROW($A$5),MATCH(E$5,Metrics!$B$5:$E$5,0))),"")</f>
        <v>USD</v>
      </c>
      <c r="F20" s="194">
        <f>IFERROR(IF(INDEX(Metrics!$G$6:$G$22,MATCH(PY_Actual_Cumulative!$D20,Metrics!$D$6:$D$22,0))=Calc!$K$8,SUM(PY_Actual!$F20:F20),AVERAGE(PY_Actual!$F20:F20)),"")</f>
        <v>0.91999999999999993</v>
      </c>
      <c r="G20" s="194">
        <f>IFERROR(IF(INDEX(Metrics!$G$6:$G$22,MATCH(PY_Actual_Cumulative!$D20,Metrics!$D$6:$D$22,0))=Calc!$K$8,SUM(PY_Actual!$F20:G20),AVERAGE(PY_Actual!$F20:G20)),"")</f>
        <v>0.90400000000000003</v>
      </c>
      <c r="H20" s="194">
        <f>IFERROR(IF(INDEX(Metrics!$G$6:$G$22,MATCH(PY_Actual_Cumulative!$D20,Metrics!$D$6:$D$22,0))=Calc!$K$8,SUM(PY_Actual!$F20:H20),AVERAGE(PY_Actual!$F20:H20)),"")</f>
        <v>0.91999999999999993</v>
      </c>
      <c r="I20" s="194">
        <f>IFERROR(IF(INDEX(Metrics!$G$6:$G$22,MATCH(PY_Actual_Cumulative!$D20,Metrics!$D$6:$D$22,0))=Calc!$K$8,SUM(PY_Actual!$F20:I20),AVERAGE(PY_Actual!$F20:I20)),"")</f>
        <v>0.91199999999999992</v>
      </c>
      <c r="J20" s="194">
        <f>IFERROR(IF(INDEX(Metrics!$G$6:$G$22,MATCH(PY_Actual_Cumulative!$D20,Metrics!$D$6:$D$22,0))=Calc!$K$8,SUM(PY_Actual!$F20:J20),AVERAGE(PY_Actual!$F20:J20)),"")</f>
        <v>0.88959999999999995</v>
      </c>
      <c r="K20" s="194">
        <f>IFERROR(IF(INDEX(Metrics!$G$6:$G$22,MATCH(PY_Actual_Cumulative!$D20,Metrics!$D$6:$D$22,0))=Calc!$K$8,SUM(PY_Actual!$F20:K20),AVERAGE(PY_Actual!$F20:K20)),"")</f>
        <v>0.8826666666666666</v>
      </c>
      <c r="L20" s="194">
        <f>IFERROR(IF(INDEX(Metrics!$G$6:$G$22,MATCH(PY_Actual_Cumulative!$D20,Metrics!$D$6:$D$22,0))=Calc!$K$8,SUM(PY_Actual!$F20:L20),AVERAGE(PY_Actual!$F20:L20)),"")</f>
        <v>0.8826666666666666</v>
      </c>
      <c r="M20" s="194">
        <f>IFERROR(IF(INDEX(Metrics!$G$6:$G$22,MATCH(PY_Actual_Cumulative!$D20,Metrics!$D$6:$D$22,0))=Calc!$K$8,SUM(PY_Actual!$F20:M20),AVERAGE(PY_Actual!$F20:M20)),"")</f>
        <v>0.8826666666666666</v>
      </c>
      <c r="N20" s="194">
        <f>IFERROR(IF(INDEX(Metrics!$G$6:$G$22,MATCH(PY_Actual_Cumulative!$D20,Metrics!$D$6:$D$22,0))=Calc!$K$8,SUM(PY_Actual!$F20:N20),AVERAGE(PY_Actual!$F20:N20)),"")</f>
        <v>0.8826666666666666</v>
      </c>
      <c r="O20" s="194">
        <f>IFERROR(IF(INDEX(Metrics!$G$6:$G$22,MATCH(PY_Actual_Cumulative!$D20,Metrics!$D$6:$D$22,0))=Calc!$K$8,SUM(PY_Actual!$F20:O20),AVERAGE(PY_Actual!$F20:O20)),"")</f>
        <v>0.8826666666666666</v>
      </c>
      <c r="P20" s="194">
        <f>IFERROR(IF(INDEX(Metrics!$G$6:$G$22,MATCH(PY_Actual_Cumulative!$D20,Metrics!$D$6:$D$22,0))=Calc!$K$8,SUM(PY_Actual!$F20:P20),AVERAGE(PY_Actual!$F20:P20)),"")</f>
        <v>0.8826666666666666</v>
      </c>
      <c r="Q20" s="195">
        <f>IFERROR(IF(INDEX(Metrics!$G$6:$G$22,MATCH(PY_Actual_Cumulative!$D20,Metrics!$D$6:$D$22,0))=Calc!$K$8,SUM(PY_Actual!$F20:Q20),AVERAGE(PY_Actual!$F20:Q20)),"")</f>
        <v>0.8826666666666666</v>
      </c>
    </row>
    <row r="21" spans="1:17" x14ac:dyDescent="0.25">
      <c r="A21" s="3"/>
      <c r="B21" s="62">
        <f>IFERROR(IF(LEN(INDEX(Metrics!$B$6:$E$22,ROW($A21)-ROW($A$5),MATCH(B$5,Metrics!$B$5:$E$5,0)))=0,"",INDEX(Metrics!$B$6:$E$22,ROW($A21)-ROW($A$5),MATCH(B$5,Metrics!$B$5:$E$5,0))),"")</f>
        <v>207</v>
      </c>
      <c r="C21" s="160" t="str">
        <f>IFERROR(IF(LEN(INDEX(Metrics!$B$6:$E$22,ROW($A21)-ROW($A$5),MATCH(C$5,Metrics!$B$5:$E$5,0)))=0,"",INDEX(Metrics!$B$6:$E$22,ROW($A21)-ROW($A$5),MATCH(C$5,Metrics!$B$5:$E$5,0))),"")</f>
        <v>Operational Efficiency</v>
      </c>
      <c r="D21" s="160" t="str">
        <f>IFERROR(IF(LEN(INDEX(Metrics!$B$6:$E$22,ROW($A21)-ROW($A$5),MATCH(D$5,Metrics!$B$5:$E$5,0)))=0,"",INDEX(Metrics!$B$6:$E$22,ROW($A21)-ROW($A$5),MATCH(D$5,Metrics!$B$5:$E$5,0))),"")</f>
        <v/>
      </c>
      <c r="E21" s="42" t="str">
        <f>IFERROR(IF(LEN(INDEX(Metrics!$B$6:$E$22,ROW($A21)-ROW($A$5),MATCH(E$5,Metrics!$B$5:$E$5,0)))=0,"",INDEX(Metrics!$B$6:$E$22,ROW($A21)-ROW($A$5),MATCH(E$5,Metrics!$B$5:$E$5,0))),"")</f>
        <v/>
      </c>
      <c r="F21" s="45" t="str">
        <f>IFERROR(IF(INDEX(Metrics!$G$6:$G$22,MATCH(PY_Actual_Cumulative!$D21,Metrics!$D$6:$D$22,0))=Calc!$K$8,SUM(PY_Actual!$F21:F21),AVERAGE(PY_Actual!$F21:F21)),"")</f>
        <v/>
      </c>
      <c r="G21" s="45" t="str">
        <f>IFERROR(IF(INDEX(Metrics!$G$6:$G$22,MATCH(PY_Actual_Cumulative!$D21,Metrics!$D$6:$D$22,0))=Calc!$K$8,SUM(PY_Actual!$F21:G21),AVERAGE(PY_Actual!$F21:G21)),"")</f>
        <v/>
      </c>
      <c r="H21" s="45" t="str">
        <f>IFERROR(IF(INDEX(Metrics!$G$6:$G$22,MATCH(PY_Actual_Cumulative!$D21,Metrics!$D$6:$D$22,0))=Calc!$K$8,SUM(PY_Actual!$F21:H21),AVERAGE(PY_Actual!$F21:H21)),"")</f>
        <v/>
      </c>
      <c r="I21" s="45" t="str">
        <f>IFERROR(IF(INDEX(Metrics!$G$6:$G$22,MATCH(PY_Actual_Cumulative!$D21,Metrics!$D$6:$D$22,0))=Calc!$K$8,SUM(PY_Actual!$F21:I21),AVERAGE(PY_Actual!$F21:I21)),"")</f>
        <v/>
      </c>
      <c r="J21" s="45" t="str">
        <f>IFERROR(IF(INDEX(Metrics!$G$6:$G$22,MATCH(PY_Actual_Cumulative!$D21,Metrics!$D$6:$D$22,0))=Calc!$K$8,SUM(PY_Actual!$F21:J21),AVERAGE(PY_Actual!$F21:J21)),"")</f>
        <v/>
      </c>
      <c r="K21" s="45" t="str">
        <f>IFERROR(IF(INDEX(Metrics!$G$6:$G$22,MATCH(PY_Actual_Cumulative!$D21,Metrics!$D$6:$D$22,0))=Calc!$K$8,SUM(PY_Actual!$F21:K21),AVERAGE(PY_Actual!$F21:K21)),"")</f>
        <v/>
      </c>
      <c r="L21" s="45" t="str">
        <f>IFERROR(IF(INDEX(Metrics!$G$6:$G$22,MATCH(PY_Actual_Cumulative!$D21,Metrics!$D$6:$D$22,0))=Calc!$K$8,SUM(PY_Actual!$F21:L21),AVERAGE(PY_Actual!$F21:L21)),"")</f>
        <v/>
      </c>
      <c r="M21" s="45" t="str">
        <f>IFERROR(IF(INDEX(Metrics!$G$6:$G$22,MATCH(PY_Actual_Cumulative!$D21,Metrics!$D$6:$D$22,0))=Calc!$K$8,SUM(PY_Actual!$F21:M21),AVERAGE(PY_Actual!$F21:M21)),"")</f>
        <v/>
      </c>
      <c r="N21" s="45" t="str">
        <f>IFERROR(IF(INDEX(Metrics!$G$6:$G$22,MATCH(PY_Actual_Cumulative!$D21,Metrics!$D$6:$D$22,0))=Calc!$K$8,SUM(PY_Actual!$F21:N21),AVERAGE(PY_Actual!$F21:N21)),"")</f>
        <v/>
      </c>
      <c r="O21" s="45" t="str">
        <f>IFERROR(IF(INDEX(Metrics!$G$6:$G$22,MATCH(PY_Actual_Cumulative!$D21,Metrics!$D$6:$D$22,0))=Calc!$K$8,SUM(PY_Actual!$F21:O21),AVERAGE(PY_Actual!$F21:O21)),"")</f>
        <v/>
      </c>
      <c r="P21" s="45" t="str">
        <f>IFERROR(IF(INDEX(Metrics!$G$6:$G$22,MATCH(PY_Actual_Cumulative!$D21,Metrics!$D$6:$D$22,0))=Calc!$K$8,SUM(PY_Actual!$F21:P21),AVERAGE(PY_Actual!$F21:P21)),"")</f>
        <v/>
      </c>
      <c r="Q21" s="69" t="str">
        <f>IFERROR(IF(INDEX(Metrics!$G$6:$G$22,MATCH(PY_Actual_Cumulative!$D21,Metrics!$D$6:$D$22,0))=Calc!$K$8,SUM(PY_Actual!$F21:Q21),AVERAGE(PY_Actual!$F21:Q21)),"")</f>
        <v/>
      </c>
    </row>
    <row r="22" spans="1:17" x14ac:dyDescent="0.25">
      <c r="A22" s="3"/>
      <c r="B22" s="62">
        <f>IFERROR(IF(LEN(INDEX(Metrics!$B$6:$E$22,ROW($A22)-ROW($A$5),MATCH(B$5,Metrics!$B$5:$E$5,0)))=0,"",INDEX(Metrics!$B$6:$E$22,ROW($A22)-ROW($A$5),MATCH(B$5,Metrics!$B$5:$E$5,0))),"")</f>
        <v>208</v>
      </c>
      <c r="C22" s="160" t="str">
        <f>IFERROR(IF(LEN(INDEX(Metrics!$B$6:$E$22,ROW($A22)-ROW($A$5),MATCH(C$5,Metrics!$B$5:$E$5,0)))=0,"",INDEX(Metrics!$B$6:$E$22,ROW($A22)-ROW($A$5),MATCH(C$5,Metrics!$B$5:$E$5,0))),"")</f>
        <v>Operational Efficiency</v>
      </c>
      <c r="D22" s="160" t="str">
        <f>IFERROR(IF(LEN(INDEX(Metrics!$B$6:$E$22,ROW($A22)-ROW($A$5),MATCH(D$5,Metrics!$B$5:$E$5,0)))=0,"",INDEX(Metrics!$B$6:$E$22,ROW($A22)-ROW($A$5),MATCH(D$5,Metrics!$B$5:$E$5,0))),"")</f>
        <v/>
      </c>
      <c r="E22" s="42" t="str">
        <f>IFERROR(IF(LEN(INDEX(Metrics!$B$6:$E$22,ROW($A22)-ROW($A$5),MATCH(E$5,Metrics!$B$5:$E$5,0)))=0,"",INDEX(Metrics!$B$6:$E$22,ROW($A22)-ROW($A$5),MATCH(E$5,Metrics!$B$5:$E$5,0))),"")</f>
        <v/>
      </c>
      <c r="F22" s="45" t="str">
        <f>IFERROR(IF(INDEX(Metrics!$G$6:$G$22,MATCH(PY_Actual_Cumulative!$D22,Metrics!$D$6:$D$22,0))=Calc!$K$8,SUM(PY_Actual!$F22:F22),AVERAGE(PY_Actual!$F22:F22)),"")</f>
        <v/>
      </c>
      <c r="G22" s="45" t="str">
        <f>IFERROR(IF(INDEX(Metrics!$G$6:$G$22,MATCH(PY_Actual_Cumulative!$D22,Metrics!$D$6:$D$22,0))=Calc!$K$8,SUM(PY_Actual!$F22:G22),AVERAGE(PY_Actual!$F22:G22)),"")</f>
        <v/>
      </c>
      <c r="H22" s="45" t="str">
        <f>IFERROR(IF(INDEX(Metrics!$G$6:$G$22,MATCH(PY_Actual_Cumulative!$D22,Metrics!$D$6:$D$22,0))=Calc!$K$8,SUM(PY_Actual!$F22:H22),AVERAGE(PY_Actual!$F22:H22)),"")</f>
        <v/>
      </c>
      <c r="I22" s="45" t="str">
        <f>IFERROR(IF(INDEX(Metrics!$G$6:$G$22,MATCH(PY_Actual_Cumulative!$D22,Metrics!$D$6:$D$22,0))=Calc!$K$8,SUM(PY_Actual!$F22:I22),AVERAGE(PY_Actual!$F22:I22)),"")</f>
        <v/>
      </c>
      <c r="J22" s="45" t="str">
        <f>IFERROR(IF(INDEX(Metrics!$G$6:$G$22,MATCH(PY_Actual_Cumulative!$D22,Metrics!$D$6:$D$22,0))=Calc!$K$8,SUM(PY_Actual!$F22:J22),AVERAGE(PY_Actual!$F22:J22)),"")</f>
        <v/>
      </c>
      <c r="K22" s="45" t="str">
        <f>IFERROR(IF(INDEX(Metrics!$G$6:$G$22,MATCH(PY_Actual_Cumulative!$D22,Metrics!$D$6:$D$22,0))=Calc!$K$8,SUM(PY_Actual!$F22:K22),AVERAGE(PY_Actual!$F22:K22)),"")</f>
        <v/>
      </c>
      <c r="L22" s="45" t="str">
        <f>IFERROR(IF(INDEX(Metrics!$G$6:$G$22,MATCH(PY_Actual_Cumulative!$D22,Metrics!$D$6:$D$22,0))=Calc!$K$8,SUM(PY_Actual!$F22:L22),AVERAGE(PY_Actual!$F22:L22)),"")</f>
        <v/>
      </c>
      <c r="M22" s="45" t="str">
        <f>IFERROR(IF(INDEX(Metrics!$G$6:$G$22,MATCH(PY_Actual_Cumulative!$D22,Metrics!$D$6:$D$22,0))=Calc!$K$8,SUM(PY_Actual!$F22:M22),AVERAGE(PY_Actual!$F22:M22)),"")</f>
        <v/>
      </c>
      <c r="N22" s="45" t="str">
        <f>IFERROR(IF(INDEX(Metrics!$G$6:$G$22,MATCH(PY_Actual_Cumulative!$D22,Metrics!$D$6:$D$22,0))=Calc!$K$8,SUM(PY_Actual!$F22:N22),AVERAGE(PY_Actual!$F22:N22)),"")</f>
        <v/>
      </c>
      <c r="O22" s="45" t="str">
        <f>IFERROR(IF(INDEX(Metrics!$G$6:$G$22,MATCH(PY_Actual_Cumulative!$D22,Metrics!$D$6:$D$22,0))=Calc!$K$8,SUM(PY_Actual!$F22:O22),AVERAGE(PY_Actual!$F22:O22)),"")</f>
        <v/>
      </c>
      <c r="P22" s="45" t="str">
        <f>IFERROR(IF(INDEX(Metrics!$G$6:$G$22,MATCH(PY_Actual_Cumulative!$D22,Metrics!$D$6:$D$22,0))=Calc!$K$8,SUM(PY_Actual!$F22:P22),AVERAGE(PY_Actual!$F22:P22)),"")</f>
        <v/>
      </c>
      <c r="Q22" s="69" t="str">
        <f>IFERROR(IF(INDEX(Metrics!$G$6:$G$22,MATCH(PY_Actual_Cumulative!$D22,Metrics!$D$6:$D$22,0))=Calc!$K$8,SUM(PY_Actual!$F22:Q22),AVERAGE(PY_Actual!$F22:Q22)),"")</f>
        <v/>
      </c>
    </row>
    <row r="23" spans="1:17" x14ac:dyDescent="0.25">
      <c r="A23" s="3"/>
      <c r="B23" s="216">
        <v>301</v>
      </c>
      <c r="C23" s="217" t="s">
        <v>130</v>
      </c>
      <c r="D23" s="217" t="s">
        <v>131</v>
      </c>
      <c r="E23" s="218" t="s">
        <v>100</v>
      </c>
      <c r="F23" s="241"/>
      <c r="G23" s="241"/>
      <c r="H23" s="241"/>
      <c r="I23" s="241"/>
      <c r="J23" s="241"/>
      <c r="K23" s="241"/>
      <c r="L23" s="241"/>
      <c r="M23" s="241"/>
      <c r="N23" s="241"/>
      <c r="O23" s="241"/>
      <c r="P23" s="241"/>
      <c r="Q23" s="242"/>
    </row>
    <row r="24" spans="1:17" x14ac:dyDescent="0.25">
      <c r="A24" s="3"/>
      <c r="B24" s="216">
        <v>302</v>
      </c>
      <c r="C24" s="217" t="s">
        <v>130</v>
      </c>
      <c r="D24" s="217" t="s">
        <v>133</v>
      </c>
      <c r="E24" s="218" t="s">
        <v>112</v>
      </c>
      <c r="F24" s="241"/>
      <c r="G24" s="241"/>
      <c r="H24" s="241"/>
      <c r="I24" s="241"/>
      <c r="J24" s="241"/>
      <c r="K24" s="241"/>
      <c r="L24" s="241"/>
      <c r="M24" s="241"/>
      <c r="N24" s="241"/>
      <c r="O24" s="241"/>
      <c r="P24" s="241"/>
      <c r="Q24" s="242"/>
    </row>
    <row r="25" spans="1:17" x14ac:dyDescent="0.25">
      <c r="A25" s="3"/>
      <c r="B25" s="216">
        <v>303</v>
      </c>
      <c r="C25" s="217" t="s">
        <v>130</v>
      </c>
      <c r="D25" s="217" t="s">
        <v>135</v>
      </c>
      <c r="E25" s="218" t="s">
        <v>112</v>
      </c>
      <c r="F25" s="241"/>
      <c r="G25" s="241"/>
      <c r="H25" s="241"/>
      <c r="I25" s="241"/>
      <c r="J25" s="241"/>
      <c r="K25" s="241"/>
      <c r="L25" s="241"/>
      <c r="M25" s="241"/>
      <c r="N25" s="241"/>
      <c r="O25" s="241"/>
      <c r="P25" s="241"/>
      <c r="Q25" s="242"/>
    </row>
    <row r="26" spans="1:17" x14ac:dyDescent="0.2">
      <c r="A26" s="3"/>
      <c r="B26" s="216">
        <v>304</v>
      </c>
      <c r="C26" s="217" t="s">
        <v>130</v>
      </c>
      <c r="D26" s="217" t="s">
        <v>137</v>
      </c>
      <c r="E26" s="218" t="s">
        <v>112</v>
      </c>
      <c r="F26" s="243"/>
      <c r="G26" s="241"/>
      <c r="H26" s="241"/>
      <c r="I26" s="241"/>
      <c r="J26" s="241"/>
      <c r="K26" s="241"/>
      <c r="L26" s="243"/>
      <c r="M26" s="241"/>
      <c r="N26" s="241"/>
      <c r="O26" s="241"/>
      <c r="P26" s="241"/>
      <c r="Q26" s="242"/>
    </row>
    <row r="27" spans="1:17" x14ac:dyDescent="0.25">
      <c r="A27" s="3"/>
      <c r="B27" s="216">
        <v>305</v>
      </c>
      <c r="C27" s="217" t="s">
        <v>130</v>
      </c>
      <c r="D27" s="217" t="s">
        <v>139</v>
      </c>
      <c r="E27" s="218" t="s">
        <v>105</v>
      </c>
      <c r="F27" s="241"/>
      <c r="G27" s="241"/>
      <c r="H27" s="241"/>
      <c r="I27" s="241"/>
      <c r="J27" s="241"/>
      <c r="K27" s="241"/>
      <c r="L27" s="241"/>
      <c r="M27" s="241"/>
      <c r="N27" s="241"/>
      <c r="O27" s="241"/>
      <c r="P27" s="241"/>
      <c r="Q27" s="242"/>
    </row>
    <row r="28" spans="1:17" x14ac:dyDescent="0.25">
      <c r="A28" s="3"/>
      <c r="B28" s="216">
        <v>306</v>
      </c>
      <c r="C28" s="217" t="s">
        <v>130</v>
      </c>
      <c r="D28" s="217" t="s">
        <v>141</v>
      </c>
      <c r="E28" s="218" t="s">
        <v>112</v>
      </c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2"/>
    </row>
    <row r="29" spans="1:17" x14ac:dyDescent="0.2">
      <c r="A29" s="3"/>
      <c r="B29" s="216">
        <v>307</v>
      </c>
      <c r="C29" s="217" t="s">
        <v>130</v>
      </c>
      <c r="D29" s="220" t="s">
        <v>143</v>
      </c>
      <c r="E29" s="221" t="s">
        <v>112</v>
      </c>
      <c r="F29" s="243"/>
      <c r="G29" s="241"/>
      <c r="H29" s="241"/>
      <c r="I29" s="241"/>
      <c r="J29" s="241"/>
      <c r="K29" s="241"/>
      <c r="L29" s="243"/>
      <c r="M29" s="241"/>
      <c r="N29" s="241"/>
      <c r="O29" s="241"/>
      <c r="P29" s="241"/>
      <c r="Q29" s="242"/>
    </row>
    <row r="30" spans="1:17" x14ac:dyDescent="0.25">
      <c r="A30" s="3"/>
      <c r="B30" s="216">
        <v>308</v>
      </c>
      <c r="C30" s="217" t="s">
        <v>130</v>
      </c>
      <c r="D30" s="217" t="s">
        <v>146</v>
      </c>
      <c r="E30" s="218" t="s">
        <v>146</v>
      </c>
      <c r="F30" s="244"/>
      <c r="G30" s="244"/>
      <c r="H30" s="244"/>
      <c r="I30" s="244"/>
      <c r="J30" s="244"/>
      <c r="K30" s="244"/>
      <c r="L30" s="241"/>
      <c r="M30" s="241"/>
      <c r="N30" s="241"/>
      <c r="O30" s="241"/>
      <c r="P30" s="241"/>
      <c r="Q30" s="242"/>
    </row>
    <row r="31" spans="1:17" x14ac:dyDescent="0.25">
      <c r="A31" s="3"/>
      <c r="B31" s="216">
        <v>309</v>
      </c>
      <c r="C31" s="217" t="s">
        <v>130</v>
      </c>
      <c r="D31" s="217" t="s">
        <v>146</v>
      </c>
      <c r="E31" s="218" t="s">
        <v>146</v>
      </c>
      <c r="F31" s="241"/>
      <c r="G31" s="241"/>
      <c r="H31" s="241"/>
      <c r="I31" s="241"/>
      <c r="J31" s="241"/>
      <c r="K31" s="241"/>
      <c r="L31" s="241"/>
      <c r="M31" s="241"/>
      <c r="N31" s="241"/>
      <c r="O31" s="241"/>
      <c r="P31" s="241"/>
      <c r="Q31" s="242"/>
    </row>
    <row r="32" spans="1:17" x14ac:dyDescent="0.25">
      <c r="A32" s="3"/>
      <c r="B32" s="216"/>
      <c r="C32" s="217"/>
      <c r="D32" s="217"/>
      <c r="E32" s="218"/>
      <c r="F32" s="241"/>
      <c r="G32" s="241"/>
      <c r="H32" s="241"/>
      <c r="I32" s="241"/>
      <c r="J32" s="241"/>
      <c r="K32" s="241"/>
      <c r="L32" s="241"/>
      <c r="M32" s="241"/>
      <c r="N32" s="241"/>
      <c r="O32" s="241"/>
      <c r="P32" s="241"/>
      <c r="Q32" s="242"/>
    </row>
    <row r="33" spans="1:17" x14ac:dyDescent="0.25">
      <c r="A33" s="3"/>
      <c r="B33" s="216"/>
      <c r="C33" s="217"/>
      <c r="D33" s="217"/>
      <c r="E33" s="218"/>
      <c r="F33" s="241"/>
      <c r="G33" s="241"/>
      <c r="H33" s="241"/>
      <c r="I33" s="241"/>
      <c r="J33" s="241"/>
      <c r="K33" s="241"/>
      <c r="L33" s="241"/>
      <c r="M33" s="241"/>
      <c r="N33" s="241"/>
      <c r="O33" s="241"/>
      <c r="P33" s="241"/>
      <c r="Q33" s="242"/>
    </row>
    <row r="34" spans="1:17" x14ac:dyDescent="0.25">
      <c r="A34" s="3"/>
      <c r="B34" s="216"/>
      <c r="C34" s="217"/>
      <c r="D34" s="217"/>
      <c r="E34" s="218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  <c r="Q34" s="242"/>
    </row>
    <row r="35" spans="1:17" x14ac:dyDescent="0.25">
      <c r="A35" s="3"/>
      <c r="B35" s="216"/>
      <c r="C35" s="217"/>
      <c r="D35" s="217"/>
      <c r="E35" s="218"/>
      <c r="F35" s="241"/>
      <c r="G35" s="241"/>
      <c r="H35" s="241"/>
      <c r="I35" s="241"/>
      <c r="J35" s="241"/>
      <c r="K35" s="241"/>
      <c r="L35" s="241"/>
      <c r="M35" s="241"/>
      <c r="N35" s="241"/>
      <c r="O35" s="241"/>
      <c r="P35" s="241"/>
      <c r="Q35" s="242"/>
    </row>
    <row r="36" spans="1:17" x14ac:dyDescent="0.2">
      <c r="A36" s="3"/>
      <c r="B36" s="216"/>
      <c r="C36" s="217"/>
      <c r="D36" s="217"/>
      <c r="E36" s="218"/>
      <c r="F36" s="243"/>
      <c r="G36" s="241"/>
      <c r="H36" s="241"/>
      <c r="I36" s="241"/>
      <c r="J36" s="241"/>
      <c r="K36" s="241"/>
      <c r="L36" s="243"/>
      <c r="M36" s="241"/>
      <c r="N36" s="241"/>
      <c r="O36" s="241"/>
      <c r="P36" s="241"/>
      <c r="Q36" s="242"/>
    </row>
    <row r="37" spans="1:17" x14ac:dyDescent="0.25">
      <c r="A37" s="3"/>
      <c r="B37" s="216"/>
      <c r="C37" s="217"/>
      <c r="D37" s="217"/>
      <c r="E37" s="218"/>
      <c r="F37" s="241"/>
      <c r="G37" s="241"/>
      <c r="H37" s="241"/>
      <c r="I37" s="241"/>
      <c r="J37" s="241"/>
      <c r="K37" s="241"/>
      <c r="L37" s="241"/>
      <c r="M37" s="241"/>
      <c r="N37" s="241"/>
      <c r="O37" s="241"/>
      <c r="P37" s="241"/>
      <c r="Q37" s="242"/>
    </row>
    <row r="38" spans="1:17" x14ac:dyDescent="0.2">
      <c r="A38" s="3"/>
      <c r="B38" s="216"/>
      <c r="C38" s="217"/>
      <c r="D38" s="217"/>
      <c r="E38" s="218"/>
      <c r="F38" s="243"/>
      <c r="G38" s="241"/>
      <c r="H38" s="241"/>
      <c r="I38" s="241"/>
      <c r="J38" s="241"/>
      <c r="K38" s="241"/>
      <c r="L38" s="243"/>
      <c r="M38" s="241"/>
      <c r="N38" s="241"/>
      <c r="O38" s="241"/>
      <c r="P38" s="241"/>
      <c r="Q38" s="242"/>
    </row>
    <row r="39" spans="1:17" x14ac:dyDescent="0.25">
      <c r="A39" s="3"/>
      <c r="B39" s="216"/>
      <c r="C39" s="217"/>
      <c r="D39" s="217"/>
      <c r="E39" s="218"/>
      <c r="F39" s="244"/>
      <c r="G39" s="244"/>
      <c r="H39" s="244"/>
      <c r="I39" s="244"/>
      <c r="J39" s="244"/>
      <c r="K39" s="244"/>
      <c r="L39" s="244"/>
      <c r="M39" s="244"/>
      <c r="N39" s="244"/>
      <c r="O39" s="244"/>
      <c r="P39" s="244"/>
      <c r="Q39" s="245"/>
    </row>
    <row r="40" spans="1:17" x14ac:dyDescent="0.25">
      <c r="A40" s="3"/>
      <c r="B40" s="216"/>
      <c r="C40" s="217"/>
      <c r="D40" s="217"/>
      <c r="E40" s="218"/>
      <c r="F40" s="241"/>
      <c r="G40" s="241"/>
      <c r="H40" s="241"/>
      <c r="I40" s="241"/>
      <c r="J40" s="241"/>
      <c r="K40" s="241"/>
      <c r="L40" s="241"/>
      <c r="M40" s="241"/>
      <c r="N40" s="241"/>
      <c r="O40" s="241"/>
      <c r="P40" s="241"/>
      <c r="Q40" s="242"/>
    </row>
    <row r="41" spans="1:17" x14ac:dyDescent="0.25">
      <c r="A41" s="3"/>
      <c r="B41" s="216"/>
      <c r="C41" s="217"/>
      <c r="D41" s="217"/>
      <c r="E41" s="218"/>
      <c r="F41" s="241"/>
      <c r="G41" s="241"/>
      <c r="H41" s="241"/>
      <c r="I41" s="241"/>
      <c r="J41" s="241"/>
      <c r="K41" s="241"/>
      <c r="L41" s="241"/>
      <c r="M41" s="241"/>
      <c r="N41" s="241"/>
      <c r="O41" s="241"/>
      <c r="P41" s="241"/>
      <c r="Q41" s="242"/>
    </row>
    <row r="42" spans="1:17" x14ac:dyDescent="0.25">
      <c r="A42" s="3"/>
      <c r="B42" s="216"/>
      <c r="C42" s="217"/>
      <c r="D42" s="217"/>
      <c r="E42" s="218"/>
      <c r="F42" s="241"/>
      <c r="G42" s="241"/>
      <c r="H42" s="241"/>
      <c r="I42" s="241"/>
      <c r="J42" s="241"/>
      <c r="K42" s="241"/>
      <c r="L42" s="241"/>
      <c r="M42" s="241"/>
      <c r="N42" s="241"/>
      <c r="O42" s="241"/>
      <c r="P42" s="241"/>
      <c r="Q42" s="242"/>
    </row>
    <row r="43" spans="1:17" x14ac:dyDescent="0.25">
      <c r="A43" s="3"/>
      <c r="B43" s="216"/>
      <c r="C43" s="217"/>
      <c r="D43" s="217"/>
      <c r="E43" s="218"/>
      <c r="F43" s="241"/>
      <c r="G43" s="241"/>
      <c r="H43" s="241"/>
      <c r="I43" s="241"/>
      <c r="J43" s="241"/>
      <c r="K43" s="241"/>
      <c r="L43" s="241"/>
      <c r="M43" s="241"/>
      <c r="N43" s="241"/>
      <c r="O43" s="241"/>
      <c r="P43" s="241"/>
      <c r="Q43" s="242"/>
    </row>
    <row r="44" spans="1:17" x14ac:dyDescent="0.25">
      <c r="A44" s="3"/>
      <c r="B44" s="216"/>
      <c r="C44" s="217"/>
      <c r="D44" s="217"/>
      <c r="E44" s="218"/>
      <c r="F44" s="244"/>
      <c r="G44" s="244"/>
      <c r="H44" s="244"/>
      <c r="I44" s="244"/>
      <c r="J44" s="244"/>
      <c r="K44" s="244"/>
      <c r="L44" s="244"/>
      <c r="M44" s="244"/>
      <c r="N44" s="244"/>
      <c r="O44" s="244"/>
      <c r="P44" s="244"/>
      <c r="Q44" s="245"/>
    </row>
    <row r="45" spans="1:17" x14ac:dyDescent="0.25">
      <c r="A45" s="3"/>
      <c r="B45" s="216"/>
      <c r="C45" s="217"/>
      <c r="D45" s="217"/>
      <c r="E45" s="218"/>
      <c r="F45" s="244"/>
      <c r="G45" s="244"/>
      <c r="H45" s="244"/>
      <c r="I45" s="244"/>
      <c r="J45" s="244"/>
      <c r="K45" s="244"/>
      <c r="L45" s="244"/>
      <c r="M45" s="244"/>
      <c r="N45" s="244"/>
      <c r="O45" s="244"/>
      <c r="P45" s="244"/>
      <c r="Q45" s="245"/>
    </row>
    <row r="46" spans="1:17" x14ac:dyDescent="0.25">
      <c r="A46" s="3"/>
      <c r="B46" s="216"/>
      <c r="C46" s="217"/>
      <c r="D46" s="217"/>
      <c r="E46" s="218"/>
      <c r="F46" s="244"/>
      <c r="G46" s="244"/>
      <c r="H46" s="244"/>
      <c r="I46" s="244"/>
      <c r="J46" s="244"/>
      <c r="K46" s="244"/>
      <c r="L46" s="244"/>
      <c r="M46" s="244"/>
      <c r="N46" s="244"/>
      <c r="O46" s="244"/>
      <c r="P46" s="244"/>
      <c r="Q46" s="245"/>
    </row>
    <row r="47" spans="1:17" x14ac:dyDescent="0.25">
      <c r="A47" s="3"/>
      <c r="B47" s="216"/>
      <c r="C47" s="217"/>
      <c r="D47" s="217"/>
      <c r="E47" s="218"/>
      <c r="F47" s="244"/>
      <c r="G47" s="244"/>
      <c r="H47" s="244"/>
      <c r="I47" s="244"/>
      <c r="J47" s="244"/>
      <c r="K47" s="244"/>
      <c r="L47" s="244"/>
      <c r="M47" s="244"/>
      <c r="N47" s="244"/>
      <c r="O47" s="244"/>
      <c r="P47" s="244"/>
      <c r="Q47" s="245"/>
    </row>
    <row r="48" spans="1:17" x14ac:dyDescent="0.25">
      <c r="A48" s="3"/>
      <c r="B48" s="216"/>
      <c r="C48" s="217"/>
      <c r="D48" s="217"/>
      <c r="E48" s="218"/>
      <c r="F48" s="244"/>
      <c r="G48" s="244"/>
      <c r="H48" s="244"/>
      <c r="I48" s="244"/>
      <c r="J48" s="244"/>
      <c r="K48" s="244"/>
      <c r="L48" s="244"/>
      <c r="M48" s="244"/>
      <c r="N48" s="244"/>
      <c r="O48" s="244"/>
      <c r="P48" s="244"/>
      <c r="Q48" s="245"/>
    </row>
    <row r="49" spans="1:17" x14ac:dyDescent="0.25">
      <c r="A49" s="3"/>
      <c r="B49" s="216"/>
      <c r="C49" s="217"/>
      <c r="D49" s="217"/>
      <c r="E49" s="218"/>
      <c r="F49" s="244"/>
      <c r="G49" s="244"/>
      <c r="H49" s="244"/>
      <c r="I49" s="244"/>
      <c r="J49" s="244"/>
      <c r="K49" s="244"/>
      <c r="L49" s="244"/>
      <c r="M49" s="244"/>
      <c r="N49" s="244"/>
      <c r="O49" s="244"/>
      <c r="P49" s="244"/>
      <c r="Q49" s="245"/>
    </row>
    <row r="50" spans="1:17" x14ac:dyDescent="0.25">
      <c r="A50" s="3"/>
      <c r="B50" s="216"/>
      <c r="C50" s="217"/>
      <c r="D50" s="217"/>
      <c r="E50" s="218"/>
      <c r="F50" s="244"/>
      <c r="G50" s="244"/>
      <c r="H50" s="244"/>
      <c r="I50" s="244"/>
      <c r="J50" s="244"/>
      <c r="K50" s="244"/>
      <c r="L50" s="244"/>
      <c r="M50" s="244"/>
      <c r="N50" s="244"/>
      <c r="O50" s="244"/>
      <c r="P50" s="244"/>
      <c r="Q50" s="245"/>
    </row>
    <row r="51" spans="1:17" x14ac:dyDescent="0.25">
      <c r="A51" s="3"/>
      <c r="B51" s="216"/>
      <c r="C51" s="217"/>
      <c r="D51" s="217"/>
      <c r="E51" s="218"/>
      <c r="F51" s="244"/>
      <c r="G51" s="244"/>
      <c r="H51" s="244"/>
      <c r="I51" s="244"/>
      <c r="J51" s="244"/>
      <c r="K51" s="244"/>
      <c r="L51" s="244"/>
      <c r="M51" s="244"/>
      <c r="N51" s="244"/>
      <c r="O51" s="244"/>
      <c r="P51" s="244"/>
      <c r="Q51" s="245"/>
    </row>
    <row r="52" spans="1:17" x14ac:dyDescent="0.25">
      <c r="A52" s="3"/>
      <c r="B52" s="216"/>
      <c r="C52" s="217"/>
      <c r="D52" s="217"/>
      <c r="E52" s="218"/>
      <c r="F52" s="244"/>
      <c r="G52" s="244"/>
      <c r="H52" s="244"/>
      <c r="I52" s="244"/>
      <c r="J52" s="244"/>
      <c r="K52" s="244"/>
      <c r="L52" s="244"/>
      <c r="M52" s="244"/>
      <c r="N52" s="244"/>
      <c r="O52" s="244"/>
      <c r="P52" s="244"/>
      <c r="Q52" s="245"/>
    </row>
    <row r="53" spans="1:17" x14ac:dyDescent="0.25">
      <c r="A53" s="3"/>
      <c r="B53" s="216"/>
      <c r="C53" s="217"/>
      <c r="D53" s="217"/>
      <c r="E53" s="218"/>
      <c r="F53" s="244"/>
      <c r="G53" s="244"/>
      <c r="H53" s="244"/>
      <c r="I53" s="244"/>
      <c r="J53" s="244"/>
      <c r="K53" s="244"/>
      <c r="L53" s="244"/>
      <c r="M53" s="244"/>
      <c r="N53" s="244"/>
      <c r="O53" s="244"/>
      <c r="P53" s="244"/>
      <c r="Q53" s="245"/>
    </row>
    <row r="54" spans="1:17" x14ac:dyDescent="0.25">
      <c r="A54" s="3"/>
      <c r="B54" s="216"/>
      <c r="C54" s="217"/>
      <c r="D54" s="217"/>
      <c r="E54" s="218"/>
      <c r="F54" s="244"/>
      <c r="G54" s="244"/>
      <c r="H54" s="244"/>
      <c r="I54" s="244"/>
      <c r="J54" s="244"/>
      <c r="K54" s="244"/>
      <c r="L54" s="244"/>
      <c r="M54" s="244"/>
      <c r="N54" s="244"/>
      <c r="O54" s="244"/>
      <c r="P54" s="244"/>
      <c r="Q54" s="245"/>
    </row>
    <row r="55" spans="1:17" x14ac:dyDescent="0.25">
      <c r="A55" s="3"/>
      <c r="B55" s="216"/>
      <c r="C55" s="217"/>
      <c r="D55" s="217"/>
      <c r="E55" s="218"/>
      <c r="F55" s="244"/>
      <c r="G55" s="244"/>
      <c r="H55" s="244"/>
      <c r="I55" s="244"/>
      <c r="J55" s="244"/>
      <c r="K55" s="244"/>
      <c r="L55" s="244"/>
      <c r="M55" s="244"/>
      <c r="N55" s="244"/>
      <c r="O55" s="244"/>
      <c r="P55" s="244"/>
      <c r="Q55" s="245"/>
    </row>
    <row r="56" spans="1:17" x14ac:dyDescent="0.25">
      <c r="B56" s="216"/>
      <c r="C56" s="217"/>
      <c r="D56" s="217"/>
      <c r="E56" s="218"/>
      <c r="F56" s="244"/>
      <c r="G56" s="244"/>
      <c r="H56" s="244"/>
      <c r="I56" s="244"/>
      <c r="J56" s="244"/>
      <c r="K56" s="244"/>
      <c r="L56" s="244"/>
      <c r="M56" s="244"/>
      <c r="N56" s="244"/>
      <c r="O56" s="244"/>
      <c r="P56" s="244"/>
      <c r="Q56" s="245"/>
    </row>
    <row r="57" spans="1:17" x14ac:dyDescent="0.25">
      <c r="B57" s="216"/>
      <c r="C57" s="217"/>
      <c r="D57" s="217"/>
      <c r="E57" s="218"/>
      <c r="F57" s="244"/>
      <c r="G57" s="244"/>
      <c r="H57" s="244"/>
      <c r="I57" s="244"/>
      <c r="J57" s="244"/>
      <c r="K57" s="244"/>
      <c r="L57" s="244"/>
      <c r="M57" s="244"/>
      <c r="N57" s="244"/>
      <c r="O57" s="244"/>
      <c r="P57" s="244"/>
      <c r="Q57" s="245"/>
    </row>
    <row r="58" spans="1:17" x14ac:dyDescent="0.25">
      <c r="B58" s="216"/>
      <c r="C58" s="217"/>
      <c r="D58" s="217"/>
      <c r="E58" s="218"/>
      <c r="F58" s="244"/>
      <c r="G58" s="244"/>
      <c r="H58" s="244"/>
      <c r="I58" s="244"/>
      <c r="J58" s="244"/>
      <c r="K58" s="244"/>
      <c r="L58" s="244"/>
      <c r="M58" s="244"/>
      <c r="N58" s="244"/>
      <c r="O58" s="244"/>
      <c r="P58" s="244"/>
      <c r="Q58" s="245"/>
    </row>
    <row r="59" spans="1:17" x14ac:dyDescent="0.25">
      <c r="B59" s="216"/>
      <c r="C59" s="217"/>
      <c r="D59" s="217"/>
      <c r="E59" s="218"/>
      <c r="F59" s="244"/>
      <c r="G59" s="244"/>
      <c r="H59" s="244"/>
      <c r="I59" s="244"/>
      <c r="J59" s="244"/>
      <c r="K59" s="244"/>
      <c r="L59" s="244"/>
      <c r="M59" s="244"/>
      <c r="N59" s="244"/>
      <c r="O59" s="244"/>
      <c r="P59" s="244"/>
      <c r="Q59" s="245"/>
    </row>
    <row r="60" spans="1:17" x14ac:dyDescent="0.25">
      <c r="B60" s="216"/>
      <c r="C60" s="217"/>
      <c r="D60" s="217"/>
      <c r="E60" s="218"/>
      <c r="F60" s="244"/>
      <c r="G60" s="244"/>
      <c r="H60" s="244"/>
      <c r="I60" s="244"/>
      <c r="J60" s="244"/>
      <c r="K60" s="244"/>
      <c r="L60" s="244"/>
      <c r="M60" s="244"/>
      <c r="N60" s="244"/>
      <c r="O60" s="244"/>
      <c r="P60" s="244"/>
      <c r="Q60" s="245"/>
    </row>
    <row r="61" spans="1:17" x14ac:dyDescent="0.25">
      <c r="B61" s="216"/>
      <c r="C61" s="217"/>
      <c r="D61" s="217"/>
      <c r="E61" s="218"/>
      <c r="F61" s="244"/>
      <c r="G61" s="244"/>
      <c r="H61" s="244"/>
      <c r="I61" s="244"/>
      <c r="J61" s="244"/>
      <c r="K61" s="244"/>
      <c r="L61" s="244"/>
      <c r="M61" s="244"/>
      <c r="N61" s="244"/>
      <c r="O61" s="244"/>
      <c r="P61" s="244"/>
      <c r="Q61" s="245"/>
    </row>
    <row r="62" spans="1:17" x14ac:dyDescent="0.25">
      <c r="B62" s="216"/>
      <c r="C62" s="217"/>
      <c r="D62" s="217"/>
      <c r="E62" s="218"/>
      <c r="F62" s="244"/>
      <c r="G62" s="244"/>
      <c r="H62" s="244"/>
      <c r="I62" s="244"/>
      <c r="J62" s="244"/>
      <c r="K62" s="244"/>
      <c r="L62" s="244"/>
      <c r="M62" s="244"/>
      <c r="N62" s="244"/>
      <c r="O62" s="244"/>
      <c r="P62" s="244"/>
      <c r="Q62" s="245"/>
    </row>
    <row r="63" spans="1:17" x14ac:dyDescent="0.25">
      <c r="B63" s="216"/>
      <c r="C63" s="217"/>
      <c r="D63" s="217"/>
      <c r="E63" s="218"/>
      <c r="F63" s="244"/>
      <c r="G63" s="244"/>
      <c r="H63" s="244"/>
      <c r="I63" s="244"/>
      <c r="J63" s="244"/>
      <c r="K63" s="244"/>
      <c r="L63" s="244"/>
      <c r="M63" s="244"/>
      <c r="N63" s="244"/>
      <c r="O63" s="244"/>
      <c r="P63" s="244"/>
      <c r="Q63" s="245"/>
    </row>
    <row r="64" spans="1:17" x14ac:dyDescent="0.25">
      <c r="B64" s="216"/>
      <c r="C64" s="217"/>
      <c r="D64" s="217"/>
      <c r="E64" s="218"/>
      <c r="F64" s="244"/>
      <c r="G64" s="244"/>
      <c r="H64" s="244"/>
      <c r="I64" s="244"/>
      <c r="J64" s="244"/>
      <c r="K64" s="244"/>
      <c r="L64" s="244"/>
      <c r="M64" s="244"/>
      <c r="N64" s="244"/>
      <c r="O64" s="244"/>
      <c r="P64" s="244"/>
      <c r="Q64" s="245"/>
    </row>
    <row r="65" spans="2:17" x14ac:dyDescent="0.25">
      <c r="B65" s="216"/>
      <c r="C65" s="217"/>
      <c r="D65" s="217"/>
      <c r="E65" s="218"/>
      <c r="F65" s="244"/>
      <c r="G65" s="244"/>
      <c r="H65" s="244"/>
      <c r="I65" s="244"/>
      <c r="J65" s="244"/>
      <c r="K65" s="244"/>
      <c r="L65" s="244"/>
      <c r="M65" s="244"/>
      <c r="N65" s="244"/>
      <c r="O65" s="244"/>
      <c r="P65" s="244"/>
      <c r="Q65" s="245"/>
    </row>
    <row r="66" spans="2:17" x14ac:dyDescent="0.25">
      <c r="B66" s="216"/>
      <c r="C66" s="217"/>
      <c r="D66" s="217"/>
      <c r="E66" s="218"/>
      <c r="F66" s="244"/>
      <c r="G66" s="244"/>
      <c r="H66" s="244"/>
      <c r="I66" s="244"/>
      <c r="J66" s="244"/>
      <c r="K66" s="244"/>
      <c r="L66" s="244"/>
      <c r="M66" s="244"/>
      <c r="N66" s="244"/>
      <c r="O66" s="244"/>
      <c r="P66" s="244"/>
      <c r="Q66" s="245"/>
    </row>
    <row r="67" spans="2:17" x14ac:dyDescent="0.25">
      <c r="B67" s="216"/>
      <c r="C67" s="217"/>
      <c r="D67" s="217"/>
      <c r="E67" s="218"/>
      <c r="F67" s="244"/>
      <c r="G67" s="244"/>
      <c r="H67" s="244"/>
      <c r="I67" s="244"/>
      <c r="J67" s="244"/>
      <c r="K67" s="244"/>
      <c r="L67" s="244"/>
      <c r="M67" s="244"/>
      <c r="N67" s="244"/>
      <c r="O67" s="244"/>
      <c r="P67" s="244"/>
      <c r="Q67" s="245"/>
    </row>
    <row r="68" spans="2:17" x14ac:dyDescent="0.25">
      <c r="B68" s="216"/>
      <c r="C68" s="217"/>
      <c r="D68" s="217"/>
      <c r="E68" s="218"/>
      <c r="F68" s="244"/>
      <c r="G68" s="244"/>
      <c r="H68" s="244"/>
      <c r="I68" s="244"/>
      <c r="J68" s="244"/>
      <c r="K68" s="244"/>
      <c r="L68" s="244"/>
      <c r="M68" s="244"/>
      <c r="N68" s="244"/>
      <c r="O68" s="244"/>
      <c r="P68" s="244"/>
      <c r="Q68" s="245"/>
    </row>
    <row r="69" spans="2:17" x14ac:dyDescent="0.25">
      <c r="B69" s="216"/>
      <c r="C69" s="217"/>
      <c r="D69" s="217"/>
      <c r="E69" s="218"/>
      <c r="F69" s="244"/>
      <c r="G69" s="244"/>
      <c r="H69" s="244"/>
      <c r="I69" s="244"/>
      <c r="J69" s="244"/>
      <c r="K69" s="244"/>
      <c r="L69" s="244"/>
      <c r="M69" s="244"/>
      <c r="N69" s="244"/>
      <c r="O69" s="244"/>
      <c r="P69" s="244"/>
      <c r="Q69" s="245"/>
    </row>
    <row r="70" spans="2:17" x14ac:dyDescent="0.25">
      <c r="B70" s="223"/>
      <c r="C70" s="224"/>
      <c r="D70" s="224"/>
      <c r="E70" s="225"/>
      <c r="F70" s="246"/>
      <c r="G70" s="246"/>
      <c r="H70" s="246"/>
      <c r="I70" s="246"/>
      <c r="J70" s="246"/>
      <c r="K70" s="246"/>
      <c r="L70" s="246"/>
      <c r="M70" s="246"/>
      <c r="N70" s="246"/>
      <c r="O70" s="246"/>
      <c r="P70" s="246"/>
      <c r="Q70" s="247"/>
    </row>
  </sheetData>
  <sheetProtection algorithmName="SHA-512" hashValue="7jEk1xCjKCFCuWiTTBcZJ/gw9HVtIU14ALrZcUx+2r+vLdKKQ9Q7yjqFXrmtdE1aAeMMAgm4HjiW8CPYe9G8wQ==" saltValue="7B400Bn/9ap4+3lOunau5w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7030A0"/>
    <pageSetUpPr autoPageBreaks="0" fitToPage="1"/>
  </sheetPr>
  <dimension ref="A1:T72"/>
  <sheetViews>
    <sheetView showGridLines="0" showRowColHeaders="0" zoomScaleNormal="100" zoomScaleSheetLayoutView="70" workbookViewId="0">
      <pane ySplit="7" topLeftCell="A8" activePane="bottomLeft" state="frozen"/>
      <selection activeCell="A6" sqref="A6"/>
      <selection pane="bottomLeft" activeCell="A8" sqref="A8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6" width="1.28515625" style="3" customWidth="1"/>
    <col min="7" max="10" width="10.5703125" style="3" customWidth="1"/>
    <col min="11" max="11" width="10.28515625" style="3" customWidth="1"/>
    <col min="12" max="12" width="1.28515625" style="3" customWidth="1"/>
    <col min="13" max="16" width="10.5703125" style="3" customWidth="1"/>
    <col min="17" max="17" width="10.28515625" style="3" customWidth="1"/>
    <col min="18" max="18" width="3.7109375" style="12" customWidth="1"/>
    <col min="19" max="19" width="12.85546875" style="13" customWidth="1"/>
    <col min="20" max="20" width="8.85546875" style="14" customWidth="1"/>
    <col min="21" max="21" width="8.85546875" style="3" customWidth="1"/>
    <col min="22" max="16384" width="9.140625" style="3"/>
  </cols>
  <sheetData>
    <row r="1" spans="1:20" ht="6.75" customHeight="1" x14ac:dyDescent="0.25">
      <c r="A1" s="3"/>
      <c r="R1" s="3"/>
      <c r="S1" s="3"/>
      <c r="T1" s="3"/>
    </row>
    <row r="2" spans="1:20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20" s="108" customFormat="1" ht="24" customHeight="1" x14ac:dyDescent="0.25">
      <c r="B3" s="79"/>
      <c r="C3" s="88" t="s">
        <v>85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S3" s="109"/>
    </row>
    <row r="4" spans="1:20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0"/>
    </row>
    <row r="5" spans="1:20" s="5" customFormat="1" ht="18" customHeight="1" x14ac:dyDescent="0.25">
      <c r="B5" s="98" t="s">
        <v>8</v>
      </c>
      <c r="C5" s="58" t="s">
        <v>76</v>
      </c>
      <c r="D5" s="22"/>
      <c r="E5" s="8"/>
      <c r="F5" s="8"/>
      <c r="G5" s="59" t="s">
        <v>2</v>
      </c>
      <c r="H5" s="60"/>
      <c r="I5" s="60"/>
      <c r="J5" s="60"/>
      <c r="K5" s="61"/>
      <c r="L5" s="8"/>
      <c r="M5" s="59" t="s">
        <v>3</v>
      </c>
      <c r="N5" s="60"/>
      <c r="O5" s="60"/>
      <c r="P5" s="60"/>
      <c r="Q5" s="61"/>
      <c r="R5" s="10"/>
    </row>
    <row r="6" spans="1:20" s="9" customFormat="1" ht="3.95" customHeight="1" x14ac:dyDescent="0.25">
      <c r="A6" s="11"/>
      <c r="B6" s="19"/>
      <c r="C6" s="20"/>
      <c r="D6" s="20"/>
      <c r="E6" s="20"/>
      <c r="F6" s="20"/>
      <c r="G6" s="19"/>
      <c r="H6" s="20"/>
      <c r="I6" s="20"/>
      <c r="J6" s="20"/>
      <c r="K6" s="19"/>
      <c r="L6" s="20"/>
      <c r="M6" s="20"/>
      <c r="N6" s="20"/>
      <c r="O6" s="19"/>
      <c r="P6" s="20"/>
      <c r="Q6" s="20"/>
      <c r="R6" s="15"/>
      <c r="T6" s="16"/>
    </row>
    <row r="7" spans="1:20" s="6" customFormat="1" ht="27.95" customHeight="1" x14ac:dyDescent="0.25">
      <c r="A7" s="3"/>
      <c r="B7" s="51" t="s">
        <v>0</v>
      </c>
      <c r="C7" s="52" t="s">
        <v>10</v>
      </c>
      <c r="D7" s="52" t="s">
        <v>7</v>
      </c>
      <c r="E7" s="53" t="s">
        <v>1</v>
      </c>
      <c r="F7" s="54"/>
      <c r="G7" s="51" t="s">
        <v>6</v>
      </c>
      <c r="H7" s="55" t="s">
        <v>4</v>
      </c>
      <c r="I7" s="55" t="s">
        <v>5</v>
      </c>
      <c r="J7" s="55" t="s">
        <v>87</v>
      </c>
      <c r="K7" s="56" t="s">
        <v>88</v>
      </c>
      <c r="L7" s="54"/>
      <c r="M7" s="51" t="s">
        <v>6</v>
      </c>
      <c r="N7" s="55" t="s">
        <v>4</v>
      </c>
      <c r="O7" s="55" t="s">
        <v>5</v>
      </c>
      <c r="P7" s="55" t="s">
        <v>87</v>
      </c>
      <c r="Q7" s="56" t="s">
        <v>88</v>
      </c>
      <c r="R7" s="17"/>
    </row>
    <row r="8" spans="1:20" x14ac:dyDescent="0.25">
      <c r="A8" s="3"/>
      <c r="B8" s="135">
        <f>IFERROR(IF(LEN(INDEX(Metrics!$B$6:$E$22,ROW($A8)-ROW($A$7),MATCH(B$7,Metrics!$B$5:$E$5,0)))=0,"",INDEX(Metrics!$B$6:$E$22,ROW($A8)-ROW($A$7),MATCH(B$7,Metrics!$B$5:$E$5,0))),"")</f>
        <v>101</v>
      </c>
      <c r="C8" s="162" t="str">
        <f>IFERROR(IF(LEN(INDEX(Metrics!$B$6:$E$22,ROW($A8)-ROW($A$7),MATCH(C$7,Metrics!$B$5:$E$5,0)))=0,"",INDEX(Metrics!$B$6:$E$22,ROW($A8)-ROW($A$7),MATCH(C$7,Metrics!$B$5:$E$5,0))),"")</f>
        <v>Customer Satisfaction</v>
      </c>
      <c r="D8" s="162" t="str">
        <f>IFERROR(IF(LEN(INDEX(Metrics!$B$6:$E$22,ROW($A8)-ROW($A$7),MATCH(D$7,Metrics!$B$5:$E$5,0)))=0,"",INDEX(Metrics!$B$6:$E$22,ROW($A8)-ROW($A$7),MATCH(D$7,Metrics!$B$5:$E$5,0))),"")</f>
        <v>Average Hold Time</v>
      </c>
      <c r="E8" s="141" t="str">
        <f>IFERROR(IF(LEN(INDEX(Metrics!$B$6:$E$22,ROW($A8)-ROW($A$7),MATCH(E$7,Metrics!$B$5:$E$5,0)))=0,"",INDEX(Metrics!$B$6:$E$22,ROW($A8)-ROW($A$7),MATCH(E$7,Metrics!$B$5:$E$5,0))),"")</f>
        <v>Seconds</v>
      </c>
      <c r="F8" s="46"/>
      <c r="G8" s="205">
        <f>IFERROR(IF(D8="","",IF(LEN(INDEX(PY_Actual!$F$6:$Q$22,MATCH(Monthly_Analysis!$D8,PY_Actual!$D$6:$D$22,0),MATCH(Calc!$L$11,PY_Actual!$F$5:$Q$5,0)))=0,"",INDEX(PY_Actual!$F$6:$Q$22,MATCH(Monthly_Analysis!$D8,PY_Actual!$D$6:$D$22,0),MATCH(Calc!$L$11,PY_Actual!$F$5:$Q$5,0)))),"")</f>
        <v>13.125</v>
      </c>
      <c r="H8" s="206">
        <f>IFERROR(IF(D8="","",IF(LEN(INDEX(CY_Target!$F$6:$Q$22,MATCH(Monthly_Analysis!$D8,CY_Target!$D$6:$D$22,0),MATCH(Calc!$L$10,CY_Target!$F$5:$Q$5,0)))=0,"",INDEX(CY_Target!$F$6:$Q$22,MATCH(Monthly_Analysis!$D8,CY_Target!$D$6:$D$22,0),MATCH(Calc!$L$10,CY_Target!$F$5:$Q$5,0)))),"")</f>
        <v>12.5</v>
      </c>
      <c r="I8" s="206">
        <f>IFERROR(IF(D8="","",IF(LEN(INDEX(CY_Actual!$F$6:$Q$22,MATCH(Monthly_Analysis!$D8,CY_Actual!$D$6:$D$22,0),MATCH(Calc!$L$10,CY_Actual!$F$5:$Q$5,0)))=0,"",INDEX(CY_Actual!$F$6:$Q$22,MATCH(Monthly_Analysis!$D8,CY_Actual!$D$6:$D$22,0),MATCH(Calc!$L$10,CY_Actual!$F$5:$Q$5,0)))),"")</f>
        <v>13.087771231791113</v>
      </c>
      <c r="J8" s="137">
        <f>IFERROR(IF(OR(LEN($D8)=0,LEN(G8)=0,LEN(I8)=0),"",IF(INDEX(Metrics!$F$6:$F$22,MATCH(Monthly_Analysis!$B8,Metrics!$B$6:$B$22,0))=Calc!$L$7,G8/I8*100,I8/G8*100)),100)</f>
        <v>100.28445460689636</v>
      </c>
      <c r="K8" s="138">
        <f>IFERROR(IF(OR(LEN($D8)=0,LEN(H8)=0,LEN(I8)=0),"",IF(INDEX(Metrics!$F$6:$F$22,MATCH(Monthly_Analysis!$B8,Metrics!$B$6:$B$22,0))=Calc!$L$7,H8/I8*100,I8/H8*100)),100)</f>
        <v>95.509004387520349</v>
      </c>
      <c r="L8" s="57"/>
      <c r="M8" s="205">
        <f>IFERROR(IF(B8="","",INDEX(PY_Actual_Cumulative!$F$6:$Q$22,MATCH(Monthly_Analysis!$B8,PY_Actual_Cumulative!$B$6:$B$22,0),MATCH(Calc!$L$11,PY_Actual_Cumulative!$F$5:$Q$5,0))),"")</f>
        <v>13.90625</v>
      </c>
      <c r="N8" s="206">
        <f>IFERROR(IF(B8="","",INDEX(CY_Target_Cumulative!$F$6:$Q$22,MATCH(Monthly_Analysis!$B8,CY_Target_Cumulative!$B$6:$B$22,0),MATCH(Calc!$L$10,CY_Target_Cumulative!$F$5:$Q$5,0))),"")</f>
        <v>12.5</v>
      </c>
      <c r="O8" s="206">
        <f>IFERROR(IF(B8="","",INDEX(CY_Actual_Cumulative!$F$6:$Q$22,MATCH(Monthly_Analysis!$B8,CY_Actual_Cumulative!$B$6:$B$22,0),MATCH(Calc!$L$10,CY_Actual_Cumulative!$F$5:$Q$5,0))),"")</f>
        <v>13.934242371805439</v>
      </c>
      <c r="P8" s="137">
        <f>IFERROR(IF(OR(LEN($D8)=0,LEN(M8)=0,LEN(O8)=0),"",IF(INDEX(Metrics!$F$6:$F$22,MATCH(Monthly_Analysis!$B8,Metrics!$B$6:$B$22,0))=Calc!$L$7,M8/O8*100,O8/M8*100)),100)</f>
        <v>99.799110916413511</v>
      </c>
      <c r="Q8" s="138">
        <f>IFERROR(IF(OR(LEN($D8)=0,LEN(N8)=0,LEN(O8)=0),"",IF(INDEX(Metrics!$F$6:$F$22,MATCH(Monthly_Analysis!$B8,Metrics!$B$6:$B$22,0))=Calc!$L$7,N8/O8*100,O8/N8*100)),100)</f>
        <v>89.707065992281812</v>
      </c>
      <c r="S8" s="3"/>
    </row>
    <row r="9" spans="1:20" x14ac:dyDescent="0.25">
      <c r="A9" s="3"/>
      <c r="B9" s="136">
        <f>IFERROR(IF(LEN(INDEX(Metrics!$B$6:$E$22,ROW($A9)-ROW($A$7),MATCH(B$7,Metrics!$B$5:$E$5,0)))=0,"",INDEX(Metrics!$B$6:$E$22,ROW($A9)-ROW($A$7),MATCH(B$7,Metrics!$B$5:$E$5,0))),"")</f>
        <v>102</v>
      </c>
      <c r="C9" s="163" t="str">
        <f>IFERROR(IF(LEN(INDEX(Metrics!$B$6:$E$22,ROW($A9)-ROW($A$7),MATCH(C$7,Metrics!$B$5:$E$5,0)))=0,"",INDEX(Metrics!$B$6:$E$22,ROW($A9)-ROW($A$7),MATCH(C$7,Metrics!$B$5:$E$5,0))),"")</f>
        <v>Customer Satisfaction</v>
      </c>
      <c r="D9" s="163" t="str">
        <f>IFERROR(IF(LEN(INDEX(Metrics!$B$6:$E$22,ROW($A9)-ROW($A$7),MATCH(D$7,Metrics!$B$5:$E$5,0)))=0,"",INDEX(Metrics!$B$6:$E$22,ROW($A9)-ROW($A$7),MATCH(D$7,Metrics!$B$5:$E$5,0))),"")</f>
        <v>Average Speed of Answer (ASA)</v>
      </c>
      <c r="E9" s="142" t="str">
        <f>IFERROR(IF(LEN(INDEX(Metrics!$B$6:$E$22,ROW($A9)-ROW($A$7),MATCH(E$7,Metrics!$B$5:$E$5,0)))=0,"",INDEX(Metrics!$B$6:$E$22,ROW($A9)-ROW($A$7),MATCH(E$7,Metrics!$B$5:$E$5,0))),"")</f>
        <v>Seconds</v>
      </c>
      <c r="F9" s="46"/>
      <c r="G9" s="207">
        <f>IFERROR(IF(D9="","",IF(LEN(INDEX(PY_Actual!$F$6:$Q$22,MATCH(Monthly_Analysis!$D9,PY_Actual!$D$6:$D$22,0),MATCH(Calc!$L$11,PY_Actual!$F$5:$Q$5,0)))=0,"",INDEX(PY_Actual!$F$6:$Q$22,MATCH(Monthly_Analysis!$D9,PY_Actual!$D$6:$D$22,0),MATCH(Calc!$L$11,PY_Actual!$F$5:$Q$5,0)))),"")</f>
        <v>10.960999999999999</v>
      </c>
      <c r="H9" s="208">
        <f>IFERROR(IF(D9="","",IF(LEN(INDEX(CY_Target!$F$6:$Q$22,MATCH(Monthly_Analysis!$D9,CY_Target!$D$6:$D$22,0),MATCH(Calc!$L$10,CY_Target!$F$5:$Q$5,0)))=0,"",INDEX(CY_Target!$F$6:$Q$22,MATCH(Monthly_Analysis!$D9,CY_Target!$D$6:$D$22,0),MATCH(Calc!$L$10,CY_Target!$F$5:$Q$5,0)))),"")</f>
        <v>9.6999999999999993</v>
      </c>
      <c r="I9" s="208">
        <f>IFERROR(IF(D9="","",IF(LEN(INDEX(CY_Actual!$F$6:$Q$22,MATCH(Monthly_Analysis!$D9,CY_Actual!$D$6:$D$22,0),MATCH(Calc!$L$10,CY_Actual!$F$5:$Q$5,0)))=0,"",INDEX(CY_Actual!$F$6:$Q$22,MATCH(Monthly_Analysis!$D9,CY_Actual!$D$6:$D$22,0),MATCH(Calc!$L$10,CY_Actual!$F$5:$Q$5,0)))),"")</f>
        <v>10.937584194357299</v>
      </c>
      <c r="J9" s="139">
        <f>IFERROR(IF(OR(LEN($D9)=0,LEN(G9)=0,LEN(I9)=0),"",IF(INDEX(Metrics!$F$6:$F$22,MATCH(Monthly_Analysis!$B9,Metrics!$B$6:$B$22,0))=Calc!$L$7,G9/I9*100,I9/G9*100)),100)</f>
        <v>100.21408571789354</v>
      </c>
      <c r="K9" s="140">
        <f>IFERROR(IF(OR(LEN($D9)=0,LEN(H9)=0,LEN(I9)=0),"",IF(INDEX(Metrics!$F$6:$F$22,MATCH(Monthly_Analysis!$B9,Metrics!$B$6:$B$22,0))=Calc!$L$7,H9/I9*100,I9/H9*100)),100)</f>
        <v>88.685031608755338</v>
      </c>
      <c r="L9" s="57"/>
      <c r="M9" s="207">
        <f>IFERROR(IF(B9="","",INDEX(PY_Actual_Cumulative!$F$6:$Q$22,MATCH(Monthly_Analysis!$B9,PY_Actual_Cumulative!$B$6:$B$22,0),MATCH(Calc!$L$11,PY_Actual_Cumulative!$F$5:$Q$5,0))),"")</f>
        <v>10.718499999999999</v>
      </c>
      <c r="N9" s="208">
        <f>IFERROR(IF(B9="","",INDEX(CY_Target_Cumulative!$F$6:$Q$22,MATCH(Monthly_Analysis!$B9,CY_Target_Cumulative!$B$6:$B$22,0),MATCH(Calc!$L$10,CY_Target_Cumulative!$F$5:$Q$5,0))),"")</f>
        <v>9.6999999999999993</v>
      </c>
      <c r="O9" s="208">
        <f>IFERROR(IF(B9="","",INDEX(CY_Actual_Cumulative!$F$6:$Q$22,MATCH(Monthly_Analysis!$B9,CY_Actual_Cumulative!$B$6:$B$22,0),MATCH(Calc!$L$10,CY_Actual_Cumulative!$F$5:$Q$5,0))),"")</f>
        <v>10.435232177954575</v>
      </c>
      <c r="P9" s="139">
        <f>IFERROR(IF(OR(LEN($D9)=0,LEN(M9)=0,LEN(O9)=0),"",IF(INDEX(Metrics!$F$6:$F$22,MATCH(Monthly_Analysis!$B9,Metrics!$B$6:$B$22,0))=Calc!$L$7,M9/O9*100,O9/M9*100)),100)</f>
        <v>102.71453300908679</v>
      </c>
      <c r="Q9" s="140">
        <f>IFERROR(IF(OR(LEN($D9)=0,LEN(N9)=0,LEN(O9)=0),"",IF(INDEX(Metrics!$F$6:$F$22,MATCH(Monthly_Analysis!$B9,Metrics!$B$6:$B$22,0))=Calc!$L$7,N9/O9*100,O9/N9*100)),100)</f>
        <v>92.954328515010673</v>
      </c>
      <c r="S9" s="3"/>
    </row>
    <row r="10" spans="1:20" x14ac:dyDescent="0.25">
      <c r="A10" s="3"/>
      <c r="B10" s="136">
        <f>IFERROR(IF(LEN(INDEX(Metrics!$B$6:$E$22,ROW($A10)-ROW($A$7),MATCH(B$7,Metrics!$B$5:$E$5,0)))=0,"",INDEX(Metrics!$B$6:$E$22,ROW($A10)-ROW($A$7),MATCH(B$7,Metrics!$B$5:$E$5,0))),"")</f>
        <v>103</v>
      </c>
      <c r="C10" s="163" t="str">
        <f>IFERROR(IF(LEN(INDEX(Metrics!$B$6:$E$22,ROW($A10)-ROW($A$7),MATCH(C$7,Metrics!$B$5:$E$5,0)))=0,"",INDEX(Metrics!$B$6:$E$22,ROW($A10)-ROW($A$7),MATCH(C$7,Metrics!$B$5:$E$5,0))),"")</f>
        <v>Customer Satisfaction</v>
      </c>
      <c r="D10" s="163" t="str">
        <f>IFERROR(IF(LEN(INDEX(Metrics!$B$6:$E$22,ROW($A10)-ROW($A$7),MATCH(D$7,Metrics!$B$5:$E$5,0)))=0,"",INDEX(Metrics!$B$6:$E$22,ROW($A10)-ROW($A$7),MATCH(D$7,Metrics!$B$5:$E$5,0))),"")</f>
        <v>Abandonment Rate</v>
      </c>
      <c r="E10" s="142" t="str">
        <f>IFERROR(IF(LEN(INDEX(Metrics!$B$6:$E$22,ROW($A10)-ROW($A$7),MATCH(E$7,Metrics!$B$5:$E$5,0)))=0,"",INDEX(Metrics!$B$6:$E$22,ROW($A10)-ROW($A$7),MATCH(E$7,Metrics!$B$5:$E$5,0))),"")</f>
        <v>%</v>
      </c>
      <c r="F10" s="46"/>
      <c r="G10" s="203">
        <f>IFERROR(IF(D10="","",IF(LEN(INDEX(PY_Actual!$F$6:$Q$22,MATCH(Monthly_Analysis!$D10,PY_Actual!$D$6:$D$22,0),MATCH(Calc!$L$11,PY_Actual!$F$5:$Q$5,0)))=0,"",INDEX(PY_Actual!$F$6:$Q$22,MATCH(Monthly_Analysis!$D10,PY_Actual!$D$6:$D$22,0),MATCH(Calc!$L$11,PY_Actual!$F$5:$Q$5,0)))),"")</f>
        <v>7.1819999999999995E-2</v>
      </c>
      <c r="H10" s="204">
        <f>IFERROR(IF(D10="","",IF(LEN(INDEX(CY_Target!$F$6:$Q$22,MATCH(Monthly_Analysis!$D10,CY_Target!$D$6:$D$22,0),MATCH(Calc!$L$10,CY_Target!$F$5:$Q$5,0)))=0,"",INDEX(CY_Target!$F$6:$Q$22,MATCH(Monthly_Analysis!$D10,CY_Target!$D$6:$D$22,0),MATCH(Calc!$L$10,CY_Target!$F$5:$Q$5,0)))),"")</f>
        <v>6.3E-2</v>
      </c>
      <c r="I10" s="204">
        <f>IFERROR(IF(D10="","",IF(LEN(INDEX(CY_Actual!$F$6:$Q$22,MATCH(Monthly_Analysis!$D10,CY_Actual!$D$6:$D$22,0),MATCH(Calc!$L$10,CY_Actual!$F$5:$Q$5,0)))=0,"",INDEX(CY_Actual!$F$6:$Q$22,MATCH(Monthly_Analysis!$D10,CY_Actual!$D$6:$D$22,0),MATCH(Calc!$L$10,CY_Actual!$F$5:$Q$5,0)))),"")</f>
        <v>6.3521010224846255E-2</v>
      </c>
      <c r="J10" s="139">
        <f>IFERROR(IF(OR(LEN($D10)=0,LEN(G10)=0,LEN(I10)=0),"",IF(INDEX(Metrics!$F$6:$F$22,MATCH(Monthly_Analysis!$B10,Metrics!$B$6:$B$22,0))=Calc!$L$7,G10/I10*100,I10/G10*100)),100)</f>
        <v>113.06495243979539</v>
      </c>
      <c r="K10" s="140">
        <f>IFERROR(IF(OR(LEN($D10)=0,LEN(H10)=0,LEN(I10)=0),"",IF(INDEX(Metrics!$F$6:$F$22,MATCH(Monthly_Analysis!$B10,Metrics!$B$6:$B$22,0))=Calc!$L$7,H10/I10*100,I10/H10*100)),100)</f>
        <v>99.1797828419258</v>
      </c>
      <c r="L10" s="57"/>
      <c r="M10" s="203">
        <f>IFERROR(IF(B10="","",INDEX(PY_Actual_Cumulative!$F$6:$Q$22,MATCH(Monthly_Analysis!$B10,PY_Actual_Cumulative!$B$6:$B$22,0),MATCH(Calc!$L$11,PY_Actual_Cumulative!$F$5:$Q$5,0))),"")</f>
        <v>6.9142499999999996E-2</v>
      </c>
      <c r="N10" s="204">
        <f>IFERROR(IF(B10="","",INDEX(CY_Target_Cumulative!$F$6:$Q$22,MATCH(Monthly_Analysis!$B10,CY_Target_Cumulative!$B$6:$B$22,0),MATCH(Calc!$L$10,CY_Target_Cumulative!$F$5:$Q$5,0))),"")</f>
        <v>6.3E-2</v>
      </c>
      <c r="O10" s="204">
        <f>IFERROR(IF(B10="","",INDEX(CY_Actual_Cumulative!$F$6:$Q$22,MATCH(Monthly_Analysis!$B10,CY_Actual_Cumulative!$B$6:$B$22,0),MATCH(Calc!$L$10,CY_Actual_Cumulative!$F$5:$Q$5,0))),"")</f>
        <v>6.4375381338047183E-2</v>
      </c>
      <c r="P10" s="139">
        <f>IFERROR(IF(OR(LEN($D10)=0,LEN(M10)=0,LEN(O10)=0),"",IF(INDEX(Metrics!$F$6:$F$22,MATCH(Monthly_Analysis!$B10,Metrics!$B$6:$B$22,0))=Calc!$L$7,M10/O10*100,O10/M10*100)),100)</f>
        <v>107.40518900683442</v>
      </c>
      <c r="Q10" s="140">
        <f>IFERROR(IF(OR(LEN($D10)=0,LEN(N10)=0,LEN(O10)=0),"",IF(INDEX(Metrics!$F$6:$F$22,MATCH(Monthly_Analysis!$B10,Metrics!$B$6:$B$22,0))=Calc!$L$7,N10/O10*100,O10/N10*100)),100)</f>
        <v>97.863497956113378</v>
      </c>
      <c r="S10" s="3"/>
    </row>
    <row r="11" spans="1:20" x14ac:dyDescent="0.25">
      <c r="A11" s="3"/>
      <c r="B11" s="136">
        <f>IFERROR(IF(LEN(INDEX(Metrics!$B$6:$E$22,ROW($A11)-ROW($A$7),MATCH(B$7,Metrics!$B$5:$E$5,0)))=0,"",INDEX(Metrics!$B$6:$E$22,ROW($A11)-ROW($A$7),MATCH(B$7,Metrics!$B$5:$E$5,0))),"")</f>
        <v>104</v>
      </c>
      <c r="C11" s="163" t="str">
        <f>IFERROR(IF(LEN(INDEX(Metrics!$B$6:$E$22,ROW($A11)-ROW($A$7),MATCH(C$7,Metrics!$B$5:$E$5,0)))=0,"",INDEX(Metrics!$B$6:$E$22,ROW($A11)-ROW($A$7),MATCH(C$7,Metrics!$B$5:$E$5,0))),"")</f>
        <v>Customer Satisfaction</v>
      </c>
      <c r="D11" s="163" t="str">
        <f>IFERROR(IF(LEN(INDEX(Metrics!$B$6:$E$22,ROW($A11)-ROW($A$7),MATCH(D$7,Metrics!$B$5:$E$5,0)))=0,"",INDEX(Metrics!$B$6:$E$22,ROW($A11)-ROW($A$7),MATCH(D$7,Metrics!$B$5:$E$5,0))),"")</f>
        <v>SLA Adherence: Speed of Answer (&lt; 10 sec)</v>
      </c>
      <c r="E11" s="142" t="str">
        <f>IFERROR(IF(LEN(INDEX(Metrics!$B$6:$E$22,ROW($A11)-ROW($A$7),MATCH(E$7,Metrics!$B$5:$E$5,0)))=0,"",INDEX(Metrics!$B$6:$E$22,ROW($A11)-ROW($A$7),MATCH(E$7,Metrics!$B$5:$E$5,0))),"")</f>
        <v>%</v>
      </c>
      <c r="F11" s="46"/>
      <c r="G11" s="203">
        <f>IFERROR(IF(D11="","",IF(LEN(INDEX(PY_Actual!$F$6:$Q$22,MATCH(Monthly_Analysis!$D11,PY_Actual!$D$6:$D$22,0),MATCH(Calc!$L$11,PY_Actual!$F$5:$Q$5,0)))=0,"",INDEX(PY_Actual!$F$6:$Q$22,MATCH(Monthly_Analysis!$D11,PY_Actual!$D$6:$D$22,0),MATCH(Calc!$L$11,PY_Actual!$F$5:$Q$5,0)))),"")</f>
        <v>0.76949999999999996</v>
      </c>
      <c r="H11" s="204">
        <f>IFERROR(IF(D11="","",IF(LEN(INDEX(CY_Target!$F$6:$Q$22,MATCH(Monthly_Analysis!$D11,CY_Target!$D$6:$D$22,0),MATCH(Calc!$L$10,CY_Target!$F$5:$Q$5,0)))=0,"",INDEX(CY_Target!$F$6:$Q$22,MATCH(Monthly_Analysis!$D11,CY_Target!$D$6:$D$22,0),MATCH(Calc!$L$10,CY_Target!$F$5:$Q$5,0)))),"")</f>
        <v>0.81</v>
      </c>
      <c r="I11" s="204">
        <f>IFERROR(IF(D11="","",IF(LEN(INDEX(CY_Actual!$F$6:$Q$22,MATCH(Monthly_Analysis!$D11,CY_Actual!$D$6:$D$22,0),MATCH(Calc!$L$10,CY_Actual!$F$5:$Q$5,0)))=0,"",INDEX(CY_Actual!$F$6:$Q$22,MATCH(Monthly_Analysis!$D11,CY_Actual!$D$6:$D$22,0),MATCH(Calc!$L$10,CY_Actual!$F$5:$Q$5,0)))),"")</f>
        <v>0.7178535758690795</v>
      </c>
      <c r="J11" s="139">
        <f>IFERROR(IF(OR(LEN($D11)=0,LEN(G11)=0,LEN(I11)=0),"",IF(INDEX(Metrics!$F$6:$F$22,MATCH(Monthly_Analysis!$B11,Metrics!$B$6:$B$22,0))=Calc!$L$7,G11/I11*100,I11/G11*100)),100)</f>
        <v>93.288313953096761</v>
      </c>
      <c r="K11" s="140">
        <f>IFERROR(IF(OR(LEN($D11)=0,LEN(H11)=0,LEN(I11)=0),"",IF(INDEX(Metrics!$F$6:$F$22,MATCH(Monthly_Analysis!$B11,Metrics!$B$6:$B$22,0))=Calc!$L$7,H11/I11*100,I11/H11*100)),100)</f>
        <v>88.623898255441901</v>
      </c>
      <c r="L11" s="57"/>
      <c r="M11" s="203">
        <f>IFERROR(IF(B11="","",INDEX(PY_Actual_Cumulative!$F$6:$Q$22,MATCH(Monthly_Analysis!$B11,PY_Actual_Cumulative!$B$6:$B$22,0),MATCH(Calc!$L$11,PY_Actual_Cumulative!$F$5:$Q$5,0))),"")</f>
        <v>0.75532500000000002</v>
      </c>
      <c r="N11" s="204">
        <f>IFERROR(IF(B11="","",INDEX(CY_Target_Cumulative!$F$6:$Q$22,MATCH(Monthly_Analysis!$B11,CY_Target_Cumulative!$B$6:$B$22,0),MATCH(Calc!$L$10,CY_Target_Cumulative!$F$5:$Q$5,0))),"")</f>
        <v>0.81</v>
      </c>
      <c r="O11" s="204">
        <f>IFERROR(IF(B11="","",INDEX(CY_Actual_Cumulative!$F$6:$Q$22,MATCH(Monthly_Analysis!$B11,CY_Actual_Cumulative!$B$6:$B$22,0),MATCH(Calc!$L$10,CY_Actual_Cumulative!$F$5:$Q$5,0))),"")</f>
        <v>0.80787864789941777</v>
      </c>
      <c r="P11" s="139">
        <f>IFERROR(IF(OR(LEN($D11)=0,LEN(M11)=0,LEN(O11)=0),"",IF(INDEX(Metrics!$F$6:$F$22,MATCH(Monthly_Analysis!$B11,Metrics!$B$6:$B$22,0))=Calc!$L$7,M11/O11*100,O11/M11*100)),100)</f>
        <v>106.95775300690667</v>
      </c>
      <c r="Q11" s="140">
        <f>IFERROR(IF(OR(LEN($D11)=0,LEN(N11)=0,LEN(O11)=0),"",IF(INDEX(Metrics!$F$6:$F$22,MATCH(Monthly_Analysis!$B11,Metrics!$B$6:$B$22,0))=Calc!$L$7,N11/O11*100,O11/N11*100)),100)</f>
        <v>99.738104678940459</v>
      </c>
      <c r="S11" s="3"/>
    </row>
    <row r="12" spans="1:20" x14ac:dyDescent="0.25">
      <c r="A12" s="3"/>
      <c r="B12" s="136">
        <f>IFERROR(IF(LEN(INDEX(Metrics!$B$6:$E$22,ROW($A12)-ROW($A$7),MATCH(B$7,Metrics!$B$5:$E$5,0)))=0,"",INDEX(Metrics!$B$6:$E$22,ROW($A12)-ROW($A$7),MATCH(B$7,Metrics!$B$5:$E$5,0))),"")</f>
        <v>105</v>
      </c>
      <c r="C12" s="163" t="str">
        <f>IFERROR(IF(LEN(INDEX(Metrics!$B$6:$E$22,ROW($A12)-ROW($A$7),MATCH(C$7,Metrics!$B$5:$E$5,0)))=0,"",INDEX(Metrics!$B$6:$E$22,ROW($A12)-ROW($A$7),MATCH(C$7,Metrics!$B$5:$E$5,0))),"")</f>
        <v>Customer Satisfaction</v>
      </c>
      <c r="D12" s="163" t="str">
        <f>IFERROR(IF(LEN(INDEX(Metrics!$B$6:$E$22,ROW($A12)-ROW($A$7),MATCH(D$7,Metrics!$B$5:$E$5,0)))=0,"",INDEX(Metrics!$B$6:$E$22,ROW($A12)-ROW($A$7),MATCH(D$7,Metrics!$B$5:$E$5,0))),"")</f>
        <v>First Contact Resolution Rate</v>
      </c>
      <c r="E12" s="142" t="str">
        <f>IFERROR(IF(LEN(INDEX(Metrics!$B$6:$E$22,ROW($A12)-ROW($A$7),MATCH(E$7,Metrics!$B$5:$E$5,0)))=0,"",INDEX(Metrics!$B$6:$E$22,ROW($A12)-ROW($A$7),MATCH(E$7,Metrics!$B$5:$E$5,0))),"")</f>
        <v>%</v>
      </c>
      <c r="F12" s="46"/>
      <c r="G12" s="203">
        <f>IFERROR(IF(D12="","",IF(LEN(INDEX(PY_Actual!$F$6:$Q$22,MATCH(Monthly_Analysis!$D12,PY_Actual!$D$6:$D$22,0),MATCH(Calc!$L$11,PY_Actual!$F$5:$Q$5,0)))=0,"",INDEX(PY_Actual!$F$6:$Q$22,MATCH(Monthly_Analysis!$D12,PY_Actual!$D$6:$D$22,0),MATCH(Calc!$L$11,PY_Actual!$F$5:$Q$5,0)))),"")</f>
        <v>0.73039999999999994</v>
      </c>
      <c r="H12" s="204">
        <f>IFERROR(IF(D12="","",IF(LEN(INDEX(CY_Target!$F$6:$Q$22,MATCH(Monthly_Analysis!$D12,CY_Target!$D$6:$D$22,0),MATCH(Calc!$L$10,CY_Target!$F$5:$Q$5,0)))=0,"",INDEX(CY_Target!$F$6:$Q$22,MATCH(Monthly_Analysis!$D12,CY_Target!$D$6:$D$22,0),MATCH(Calc!$L$10,CY_Target!$F$5:$Q$5,0)))),"")</f>
        <v>0.83</v>
      </c>
      <c r="I12" s="204">
        <f>IFERROR(IF(D12="","",IF(LEN(INDEX(CY_Actual!$F$6:$Q$22,MATCH(Monthly_Analysis!$D12,CY_Actual!$D$6:$D$22,0),MATCH(Calc!$L$10,CY_Actual!$F$5:$Q$5,0)))=0,"",INDEX(CY_Actual!$F$6:$Q$22,MATCH(Monthly_Analysis!$D12,CY_Actual!$D$6:$D$22,0),MATCH(Calc!$L$10,CY_Actual!$F$5:$Q$5,0)))),"")</f>
        <v>0.95895435702527643</v>
      </c>
      <c r="J12" s="139">
        <f>IFERROR(IF(OR(LEN($D12)=0,LEN(G12)=0,LEN(I12)=0),"",IF(INDEX(Metrics!$F$6:$F$22,MATCH(Monthly_Analysis!$B12,Metrics!$B$6:$B$22,0))=Calc!$L$7,G12/I12*100,I12/G12*100)),100)</f>
        <v>131.29166991036095</v>
      </c>
      <c r="K12" s="140">
        <f>IFERROR(IF(OR(LEN($D12)=0,LEN(H12)=0,LEN(I12)=0),"",IF(INDEX(Metrics!$F$6:$F$22,MATCH(Monthly_Analysis!$B12,Metrics!$B$6:$B$22,0))=Calc!$L$7,H12/I12*100,I12/H12*100)),100)</f>
        <v>115.53666952111766</v>
      </c>
      <c r="L12" s="57"/>
      <c r="M12" s="203">
        <f>IFERROR(IF(B12="","",INDEX(PY_Actual_Cumulative!$F$6:$Q$22,MATCH(Monthly_Analysis!$B12,PY_Actual_Cumulative!$B$6:$B$22,0),MATCH(Calc!$L$11,PY_Actual_Cumulative!$F$5:$Q$5,0))),"")</f>
        <v>0.77605000000000002</v>
      </c>
      <c r="N12" s="204">
        <f>IFERROR(IF(B12="","",INDEX(CY_Target_Cumulative!$F$6:$Q$22,MATCH(Monthly_Analysis!$B12,CY_Target_Cumulative!$B$6:$B$22,0),MATCH(Calc!$L$10,CY_Target_Cumulative!$F$5:$Q$5,0))),"")</f>
        <v>0.83</v>
      </c>
      <c r="O12" s="204">
        <f>IFERROR(IF(B12="","",INDEX(CY_Actual_Cumulative!$F$6:$Q$22,MATCH(Monthly_Analysis!$B12,CY_Actual_Cumulative!$B$6:$B$22,0),MATCH(Calc!$L$10,CY_Actual_Cumulative!$F$5:$Q$5,0))),"")</f>
        <v>1.0001538947230701</v>
      </c>
      <c r="P12" s="139">
        <f>IFERROR(IF(OR(LEN($D12)=0,LEN(M12)=0,LEN(O12)=0),"",IF(INDEX(Metrics!$F$6:$F$22,MATCH(Monthly_Analysis!$B12,Metrics!$B$6:$B$22,0))=Calc!$L$7,M12/O12*100,O12/M12*100)),100)</f>
        <v>128.87750721255978</v>
      </c>
      <c r="Q12" s="140">
        <f>IFERROR(IF(OR(LEN($D12)=0,LEN(N12)=0,LEN(O12)=0),"",IF(INDEX(Metrics!$F$6:$F$22,MATCH(Monthly_Analysis!$B12,Metrics!$B$6:$B$22,0))=Calc!$L$7,N12/O12*100,O12/N12*100)),100)</f>
        <v>120.5004692437434</v>
      </c>
      <c r="S12" s="3"/>
    </row>
    <row r="13" spans="1:20" x14ac:dyDescent="0.25">
      <c r="A13" s="3"/>
      <c r="B13" s="136">
        <f>IFERROR(IF(LEN(INDEX(Metrics!$B$6:$E$22,ROW($A13)-ROW($A$7),MATCH(B$7,Metrics!$B$5:$E$5,0)))=0,"",INDEX(Metrics!$B$6:$E$22,ROW($A13)-ROW($A$7),MATCH(B$7,Metrics!$B$5:$E$5,0))),"")</f>
        <v>106</v>
      </c>
      <c r="C13" s="163" t="str">
        <f>IFERROR(IF(LEN(INDEX(Metrics!$B$6:$E$22,ROW($A13)-ROW($A$7),MATCH(C$7,Metrics!$B$5:$E$5,0)))=0,"",INDEX(Metrics!$B$6:$E$22,ROW($A13)-ROW($A$7),MATCH(C$7,Metrics!$B$5:$E$5,0))),"")</f>
        <v>Customer Satisfaction</v>
      </c>
      <c r="D13" s="163" t="str">
        <f>IFERROR(IF(LEN(INDEX(Metrics!$B$6:$E$22,ROW($A13)-ROW($A$7),MATCH(D$7,Metrics!$B$5:$E$5,0)))=0,"",INDEX(Metrics!$B$6:$E$22,ROW($A13)-ROW($A$7),MATCH(D$7,Metrics!$B$5:$E$5,0))),"")</f>
        <v>Number of Holds per Call</v>
      </c>
      <c r="E13" s="142" t="str">
        <f>IFERROR(IF(LEN(INDEX(Metrics!$B$6:$E$22,ROW($A13)-ROW($A$7),MATCH(E$7,Metrics!$B$5:$E$5,0)))=0,"",INDEX(Metrics!$B$6:$E$22,ROW($A13)-ROW($A$7),MATCH(E$7,Metrics!$B$5:$E$5,0))),"")</f>
        <v>#</v>
      </c>
      <c r="F13" s="46"/>
      <c r="G13" s="201">
        <f>IFERROR(IF(D13="","",IF(LEN(INDEX(PY_Actual!$F$6:$Q$22,MATCH(Monthly_Analysis!$D13,PY_Actual!$D$6:$D$22,0),MATCH(Calc!$L$11,PY_Actual!$F$5:$Q$5,0)))=0,"",INDEX(PY_Actual!$F$6:$Q$22,MATCH(Monthly_Analysis!$D13,PY_Actual!$D$6:$D$22,0),MATCH(Calc!$L$11,PY_Actual!$F$5:$Q$5,0)))),"")</f>
        <v>0.14159999999999998</v>
      </c>
      <c r="H13" s="202">
        <f>IFERROR(IF(D13="","",IF(LEN(INDEX(CY_Target!$F$6:$Q$22,MATCH(Monthly_Analysis!$D13,CY_Target!$D$6:$D$22,0),MATCH(Calc!$L$10,CY_Target!$F$5:$Q$5,0)))=0,"",INDEX(CY_Target!$F$6:$Q$22,MATCH(Monthly_Analysis!$D13,CY_Target!$D$6:$D$22,0),MATCH(Calc!$L$10,CY_Target!$F$5:$Q$5,0)))),"")</f>
        <v>0.12</v>
      </c>
      <c r="I13" s="202">
        <f>IFERROR(IF(D13="","",IF(LEN(INDEX(CY_Actual!$F$6:$Q$22,MATCH(Monthly_Analysis!$D13,CY_Actual!$D$6:$D$22,0),MATCH(Calc!$L$10,CY_Actual!$F$5:$Q$5,0)))=0,"",INDEX(CY_Actual!$F$6:$Q$22,MATCH(Monthly_Analysis!$D13,CY_Actual!$D$6:$D$22,0),MATCH(Calc!$L$10,CY_Actual!$F$5:$Q$5,0)))),"")</f>
        <v>0.16826272506227427</v>
      </c>
      <c r="J13" s="139">
        <f>IFERROR(IF(OR(LEN($D13)=0,LEN(G13)=0,LEN(I13)=0),"",IF(INDEX(Metrics!$F$6:$F$22,MATCH(Monthly_Analysis!$B13,Metrics!$B$6:$B$22,0))=Calc!$L$7,G13/I13*100,I13/G13*100)),100)</f>
        <v>84.154110750074693</v>
      </c>
      <c r="K13" s="140">
        <f>IFERROR(IF(OR(LEN($D13)=0,LEN(H13)=0,LEN(I13)=0),"",IF(INDEX(Metrics!$F$6:$F$22,MATCH(Monthly_Analysis!$B13,Metrics!$B$6:$B$22,0))=Calc!$L$7,H13/I13*100,I13/H13*100)),100)</f>
        <v>71.31704300853788</v>
      </c>
      <c r="L13" s="57"/>
      <c r="M13" s="201">
        <f>IFERROR(IF(B13="","",INDEX(PY_Actual_Cumulative!$F$6:$Q$22,MATCH(Monthly_Analysis!$B13,PY_Actual_Cumulative!$B$6:$B$22,0),MATCH(Calc!$L$11,PY_Actual_Cumulative!$F$5:$Q$5,0))),"")</f>
        <v>0.13409999999999997</v>
      </c>
      <c r="N13" s="202">
        <f>IFERROR(IF(B13="","",INDEX(CY_Target_Cumulative!$F$6:$Q$22,MATCH(Monthly_Analysis!$B13,CY_Target_Cumulative!$B$6:$B$22,0),MATCH(Calc!$L$10,CY_Target_Cumulative!$F$5:$Q$5,0))),"")</f>
        <v>0.12</v>
      </c>
      <c r="O13" s="202">
        <f>IFERROR(IF(B13="","",INDEX(CY_Actual_Cumulative!$F$6:$Q$22,MATCH(Monthly_Analysis!$B13,CY_Actual_Cumulative!$B$6:$B$22,0),MATCH(Calc!$L$10,CY_Actual_Cumulative!$F$5:$Q$5,0))),"")</f>
        <v>0.15032872340394937</v>
      </c>
      <c r="P13" s="139">
        <f>IFERROR(IF(OR(LEN($D13)=0,LEN(M13)=0,LEN(O13)=0),"",IF(INDEX(Metrics!$F$6:$F$22,MATCH(Monthly_Analysis!$B13,Metrics!$B$6:$B$22,0))=Calc!$L$7,M13/O13*100,O13/M13*100)),100)</f>
        <v>89.204509267107198</v>
      </c>
      <c r="Q13" s="140">
        <f>IFERROR(IF(OR(LEN($D13)=0,LEN(N13)=0,LEN(O13)=0),"",IF(INDEX(Metrics!$F$6:$F$22,MATCH(Monthly_Analysis!$B13,Metrics!$B$6:$B$22,0))=Calc!$L$7,N13/O13*100,O13/N13*100)),100)</f>
        <v>79.825064221125032</v>
      </c>
      <c r="S13" s="3"/>
    </row>
    <row r="14" spans="1:20" x14ac:dyDescent="0.25">
      <c r="A14" s="3"/>
      <c r="B14" s="136">
        <f>IFERROR(IF(LEN(INDEX(Metrics!$B$6:$E$22,ROW($A14)-ROW($A$7),MATCH(B$7,Metrics!$B$5:$E$5,0)))=0,"",INDEX(Metrics!$B$6:$E$22,ROW($A14)-ROW($A$7),MATCH(B$7,Metrics!$B$5:$E$5,0))),"")</f>
        <v>107</v>
      </c>
      <c r="C14" s="163" t="str">
        <f>IFERROR(IF(LEN(INDEX(Metrics!$B$6:$E$22,ROW($A14)-ROW($A$7),MATCH(C$7,Metrics!$B$5:$E$5,0)))=0,"",INDEX(Metrics!$B$6:$E$22,ROW($A14)-ROW($A$7),MATCH(C$7,Metrics!$B$5:$E$5,0))),"")</f>
        <v>Customer Satisfaction</v>
      </c>
      <c r="D14" s="163" t="str">
        <f>IFERROR(IF(LEN(INDEX(Metrics!$B$6:$E$22,ROW($A14)-ROW($A$7),MATCH(D$7,Metrics!$B$5:$E$5,0)))=0,"",INDEX(Metrics!$B$6:$E$22,ROW($A14)-ROW($A$7),MATCH(D$7,Metrics!$B$5:$E$5,0))),"")</f>
        <v>Total Number of Holds</v>
      </c>
      <c r="E14" s="142" t="str">
        <f>IFERROR(IF(LEN(INDEX(Metrics!$B$6:$E$22,ROW($A14)-ROW($A$7),MATCH(E$7,Metrics!$B$5:$E$5,0)))=0,"",INDEX(Metrics!$B$6:$E$22,ROW($A14)-ROW($A$7),MATCH(E$7,Metrics!$B$5:$E$5,0))),"")</f>
        <v>#</v>
      </c>
      <c r="F14" s="46"/>
      <c r="G14" s="207">
        <f>IFERROR(IF(D14="","",IF(LEN(INDEX(PY_Actual!$F$6:$Q$22,MATCH(Monthly_Analysis!$D14,PY_Actual!$D$6:$D$22,0),MATCH(Calc!$L$11,PY_Actual!$F$5:$Q$5,0)))=0,"",INDEX(PY_Actual!$F$6:$Q$22,MATCH(Monthly_Analysis!$D14,PY_Actual!$D$6:$D$22,0),MATCH(Calc!$L$11,PY_Actual!$F$5:$Q$5,0)))),"")</f>
        <v>43.680000000000007</v>
      </c>
      <c r="H14" s="208">
        <f>IFERROR(IF(D14="","",IF(LEN(INDEX(CY_Target!$F$6:$Q$22,MATCH(Monthly_Analysis!$D14,CY_Target!$D$6:$D$22,0),MATCH(Calc!$L$10,CY_Target!$F$5:$Q$5,0)))=0,"",INDEX(CY_Target!$F$6:$Q$22,MATCH(Monthly_Analysis!$D14,CY_Target!$D$6:$D$22,0),MATCH(Calc!$L$10,CY_Target!$F$5:$Q$5,0)))),"")</f>
        <v>39</v>
      </c>
      <c r="I14" s="208">
        <f>IFERROR(IF(D14="","",IF(LEN(INDEX(CY_Actual!$F$6:$Q$22,MATCH(Monthly_Analysis!$D14,CY_Actual!$D$6:$D$22,0),MATCH(Calc!$L$10,CY_Actual!$F$5:$Q$5,0)))=0,"",INDEX(CY_Actual!$F$6:$Q$22,MATCH(Monthly_Analysis!$D14,CY_Actual!$D$6:$D$22,0),MATCH(Calc!$L$10,CY_Actual!$F$5:$Q$5,0)))),"")</f>
        <v>51.857035033447069</v>
      </c>
      <c r="J14" s="139">
        <f>IFERROR(IF(OR(LEN($D14)=0,LEN(G14)=0,LEN(I14)=0),"",IF(INDEX(Metrics!$F$6:$F$22,MATCH(Monthly_Analysis!$B14,Metrics!$B$6:$B$22,0))=Calc!$L$7,G14/I14*100,I14/G14*100)),100)</f>
        <v>84.231580096754499</v>
      </c>
      <c r="K14" s="140">
        <f>IFERROR(IF(OR(LEN($D14)=0,LEN(H14)=0,LEN(I14)=0),"",IF(INDEX(Metrics!$F$6:$F$22,MATCH(Monthly_Analysis!$B14,Metrics!$B$6:$B$22,0))=Calc!$L$7,H14/I14*100,I14/H14*100)),100)</f>
        <v>75.206767943530778</v>
      </c>
      <c r="L14" s="57"/>
      <c r="M14" s="207">
        <f>IFERROR(IF(B14="","",INDEX(PY_Actual_Cumulative!$F$6:$Q$22,MATCH(Monthly_Analysis!$B14,PY_Actual_Cumulative!$B$6:$B$22,0),MATCH(Calc!$L$11,PY_Actual_Cumulative!$F$5:$Q$5,0))),"")</f>
        <v>170.04000000000002</v>
      </c>
      <c r="N14" s="208">
        <f>IFERROR(IF(B14="","",INDEX(CY_Target_Cumulative!$F$6:$Q$22,MATCH(Monthly_Analysis!$B14,CY_Target_Cumulative!$B$6:$B$22,0),MATCH(Calc!$L$10,CY_Target_Cumulative!$F$5:$Q$5,0))),"")</f>
        <v>156</v>
      </c>
      <c r="O14" s="208">
        <f>IFERROR(IF(B14="","",INDEX(CY_Actual_Cumulative!$F$6:$Q$22,MATCH(Monthly_Analysis!$B14,CY_Actual_Cumulative!$B$6:$B$22,0),MATCH(Calc!$L$10,CY_Actual_Cumulative!$F$5:$Q$5,0))),"")</f>
        <v>180.60569820917604</v>
      </c>
      <c r="P14" s="139">
        <f>IFERROR(IF(OR(LEN($D14)=0,LEN(M14)=0,LEN(O14)=0),"",IF(INDEX(Metrics!$F$6:$F$22,MATCH(Monthly_Analysis!$B14,Metrics!$B$6:$B$22,0))=Calc!$L$7,M14/O14*100,O14/M14*100)),100)</f>
        <v>94.149853346853476</v>
      </c>
      <c r="Q14" s="140">
        <f>IFERROR(IF(OR(LEN($D14)=0,LEN(N14)=0,LEN(O14)=0),"",IF(INDEX(Metrics!$F$6:$F$22,MATCH(Monthly_Analysis!$B14,Metrics!$B$6:$B$22,0))=Calc!$L$7,N14/O14*100,O14/N14*100)),100)</f>
        <v>86.376012244819705</v>
      </c>
      <c r="S14" s="3"/>
    </row>
    <row r="15" spans="1:20" x14ac:dyDescent="0.25">
      <c r="A15" s="3"/>
      <c r="B15" s="136">
        <f>IFERROR(IF(LEN(INDEX(Metrics!$B$6:$E$22,ROW($A15)-ROW($A$7),MATCH(B$7,Metrics!$B$5:$E$5,0)))=0,"",INDEX(Metrics!$B$6:$E$22,ROW($A15)-ROW($A$7),MATCH(B$7,Metrics!$B$5:$E$5,0))),"")</f>
        <v>108</v>
      </c>
      <c r="C15" s="163" t="str">
        <f>IFERROR(IF(LEN(INDEX(Metrics!$B$6:$E$22,ROW($A15)-ROW($A$7),MATCH(C$7,Metrics!$B$5:$E$5,0)))=0,"",INDEX(Metrics!$B$6:$E$22,ROW($A15)-ROW($A$7),MATCH(C$7,Metrics!$B$5:$E$5,0))),"")</f>
        <v>Customer Satisfaction</v>
      </c>
      <c r="D15" s="163" t="str">
        <f>IFERROR(IF(LEN(INDEX(Metrics!$B$6:$E$22,ROW($A15)-ROW($A$7),MATCH(D$7,Metrics!$B$5:$E$5,0)))=0,"",INDEX(Metrics!$B$6:$E$22,ROW($A15)-ROW($A$7),MATCH(D$7,Metrics!$B$5:$E$5,0))),"")</f>
        <v/>
      </c>
      <c r="E15" s="142" t="str">
        <f>IFERROR(IF(LEN(INDEX(Metrics!$B$6:$E$22,ROW($A15)-ROW($A$7),MATCH(E$7,Metrics!$B$5:$E$5,0)))=0,"",INDEX(Metrics!$B$6:$E$22,ROW($A15)-ROW($A$7),MATCH(E$7,Metrics!$B$5:$E$5,0))),"")</f>
        <v/>
      </c>
      <c r="F15" s="46"/>
      <c r="G15" s="118" t="str">
        <f>IFERROR(IF(D15="","",IF(LEN(INDEX(PY_Actual!$F$6:$Q$22,MATCH(Monthly_Analysis!$D15,PY_Actual!$D$6:$D$22,0),MATCH(Calc!$L$11,PY_Actual!$F$5:$Q$5,0)))=0,"",INDEX(PY_Actual!$F$6:$Q$22,MATCH(Monthly_Analysis!$D15,PY_Actual!$D$6:$D$22,0),MATCH(Calc!$L$11,PY_Actual!$F$5:$Q$5,0)))),"")</f>
        <v/>
      </c>
      <c r="H15" s="119" t="str">
        <f>IFERROR(IF(D15="","",IF(LEN(INDEX(CY_Target!$F$6:$Q$22,MATCH(Monthly_Analysis!$D15,CY_Target!$D$6:$D$22,0),MATCH(Calc!$L$10,CY_Target!$F$5:$Q$5,0)))=0,"",INDEX(CY_Target!$F$6:$Q$22,MATCH(Monthly_Analysis!$D15,CY_Target!$D$6:$D$22,0),MATCH(Calc!$L$10,CY_Target!$F$5:$Q$5,0)))),"")</f>
        <v/>
      </c>
      <c r="I15" s="119" t="str">
        <f>IFERROR(IF(D15="","",IF(LEN(INDEX(CY_Actual!$F$6:$Q$22,MATCH(Monthly_Analysis!$D15,CY_Actual!$D$6:$D$22,0),MATCH(Calc!$L$10,CY_Actual!$F$5:$Q$5,0)))=0,"",INDEX(CY_Actual!$F$6:$Q$22,MATCH(Monthly_Analysis!$D15,CY_Actual!$D$6:$D$22,0),MATCH(Calc!$L$10,CY_Actual!$F$5:$Q$5,0)))),"")</f>
        <v/>
      </c>
      <c r="J15" s="139" t="str">
        <f>IFERROR(IF(OR(LEN($D15)=0,LEN(G15)=0,LEN(I15)=0),"",IF(INDEX(Metrics!$F$6:$F$22,MATCH(Monthly_Analysis!$B15,Metrics!$B$6:$B$22,0))=Calc!$L$7,G15/I15*100,I15/G15*100)),100)</f>
        <v/>
      </c>
      <c r="K15" s="140" t="str">
        <f>IFERROR(IF(OR(LEN($D15)=0,LEN(H15)=0,LEN(I15)=0),"",IF(INDEX(Metrics!$F$6:$F$22,MATCH(Monthly_Analysis!$B15,Metrics!$B$6:$B$22,0))=Calc!$L$7,H15/I15*100,I15/H15*100)),100)</f>
        <v/>
      </c>
      <c r="L15" s="57"/>
      <c r="M15" s="118" t="str">
        <f>IFERROR(IF(B15="","",INDEX(PY_Actual_Cumulative!$F$6:$Q$22,MATCH(Monthly_Analysis!$B15,PY_Actual_Cumulative!$B$6:$B$22,0),MATCH(Calc!$L$11,PY_Actual_Cumulative!$F$5:$Q$5,0))),"")</f>
        <v/>
      </c>
      <c r="N15" s="119" t="str">
        <f>IFERROR(IF(B15="","",INDEX(CY_Target_Cumulative!$F$6:$Q$22,MATCH(Monthly_Analysis!$B15,CY_Target_Cumulative!$B$6:$B$22,0),MATCH(Calc!$L$10,CY_Target_Cumulative!$F$5:$Q$5,0))),"")</f>
        <v/>
      </c>
      <c r="O15" s="119" t="str">
        <f>IFERROR(IF(B15="","",INDEX(CY_Actual_Cumulative!$F$6:$Q$22,MATCH(Monthly_Analysis!$B15,CY_Actual_Cumulative!$B$6:$B$22,0),MATCH(Calc!$L$10,CY_Actual_Cumulative!$F$5:$Q$5,0))),"")</f>
        <v/>
      </c>
      <c r="P15" s="139" t="str">
        <f>IFERROR(IF(OR(LEN($D15)=0,LEN(M15)=0,LEN(O15)=0),"",IF(INDEX(Metrics!$F$6:$F$22,MATCH(Monthly_Analysis!$B15,Metrics!$B$6:$B$22,0))=Calc!$L$7,M15/O15*100,O15/M15*100)),100)</f>
        <v/>
      </c>
      <c r="Q15" s="140" t="str">
        <f>IFERROR(IF(OR(LEN($D15)=0,LEN(N15)=0,LEN(O15)=0),"",IF(INDEX(Metrics!$F$6:$F$22,MATCH(Monthly_Analysis!$B15,Metrics!$B$6:$B$22,0))=Calc!$L$7,N15/O15*100,O15/N15*100)),100)</f>
        <v/>
      </c>
      <c r="S15" s="3"/>
    </row>
    <row r="16" spans="1:20" x14ac:dyDescent="0.25">
      <c r="A16" s="3"/>
      <c r="B16" s="136">
        <f>IFERROR(IF(LEN(INDEX(Metrics!$B$6:$E$22,ROW($A16)-ROW($A$7),MATCH(B$7,Metrics!$B$5:$E$5,0)))=0,"",INDEX(Metrics!$B$6:$E$22,ROW($A16)-ROW($A$7),MATCH(B$7,Metrics!$B$5:$E$5,0))),"")</f>
        <v>109</v>
      </c>
      <c r="C16" s="163" t="str">
        <f>IFERROR(IF(LEN(INDEX(Metrics!$B$6:$E$22,ROW($A16)-ROW($A$7),MATCH(C$7,Metrics!$B$5:$E$5,0)))=0,"",INDEX(Metrics!$B$6:$E$22,ROW($A16)-ROW($A$7),MATCH(C$7,Metrics!$B$5:$E$5,0))),"")</f>
        <v>Customer Satisfaction</v>
      </c>
      <c r="D16" s="163" t="str">
        <f>IFERROR(IF(LEN(INDEX(Metrics!$B$6:$E$22,ROW($A16)-ROW($A$7),MATCH(D$7,Metrics!$B$5:$E$5,0)))=0,"",INDEX(Metrics!$B$6:$E$22,ROW($A16)-ROW($A$7),MATCH(D$7,Metrics!$B$5:$E$5,0))),"")</f>
        <v/>
      </c>
      <c r="E16" s="142" t="str">
        <f>IFERROR(IF(LEN(INDEX(Metrics!$B$6:$E$22,ROW($A16)-ROW($A$7),MATCH(E$7,Metrics!$B$5:$E$5,0)))=0,"",INDEX(Metrics!$B$6:$E$22,ROW($A16)-ROW($A$7),MATCH(E$7,Metrics!$B$5:$E$5,0))),"")</f>
        <v/>
      </c>
      <c r="F16" s="46"/>
      <c r="G16" s="118" t="str">
        <f>IFERROR(IF(D16="","",IF(LEN(INDEX(PY_Actual!$F$6:$Q$22,MATCH(Monthly_Analysis!$D16,PY_Actual!$D$6:$D$22,0),MATCH(Calc!$L$11,PY_Actual!$F$5:$Q$5,0)))=0,"",INDEX(PY_Actual!$F$6:$Q$22,MATCH(Monthly_Analysis!$D16,PY_Actual!$D$6:$D$22,0),MATCH(Calc!$L$11,PY_Actual!$F$5:$Q$5,0)))),"")</f>
        <v/>
      </c>
      <c r="H16" s="119" t="str">
        <f>IFERROR(IF(D16="","",IF(LEN(INDEX(CY_Target!$F$6:$Q$22,MATCH(Monthly_Analysis!$D16,CY_Target!$D$6:$D$22,0),MATCH(Calc!$L$10,CY_Target!$F$5:$Q$5,0)))=0,"",INDEX(CY_Target!$F$6:$Q$22,MATCH(Monthly_Analysis!$D16,CY_Target!$D$6:$D$22,0),MATCH(Calc!$L$10,CY_Target!$F$5:$Q$5,0)))),"")</f>
        <v/>
      </c>
      <c r="I16" s="119" t="str">
        <f>IFERROR(IF(D16="","",IF(LEN(INDEX(CY_Actual!$F$6:$Q$22,MATCH(Monthly_Analysis!$D16,CY_Actual!$D$6:$D$22,0),MATCH(Calc!$L$10,CY_Actual!$F$5:$Q$5,0)))=0,"",INDEX(CY_Actual!$F$6:$Q$22,MATCH(Monthly_Analysis!$D16,CY_Actual!$D$6:$D$22,0),MATCH(Calc!$L$10,CY_Actual!$F$5:$Q$5,0)))),"")</f>
        <v/>
      </c>
      <c r="J16" s="139" t="str">
        <f>IFERROR(IF(OR(LEN($D16)=0,LEN(G16)=0,LEN(I16)=0),"",IF(INDEX(Metrics!$F$6:$F$22,MATCH(Monthly_Analysis!$B16,Metrics!$B$6:$B$22,0))=Calc!$L$7,G16/I16*100,I16/G16*100)),100)</f>
        <v/>
      </c>
      <c r="K16" s="140" t="str">
        <f>IFERROR(IF(OR(LEN($D16)=0,LEN(H16)=0,LEN(I16)=0),"",IF(INDEX(Metrics!$F$6:$F$22,MATCH(Monthly_Analysis!$B16,Metrics!$B$6:$B$22,0))=Calc!$L$7,H16/I16*100,I16/H16*100)),100)</f>
        <v/>
      </c>
      <c r="L16" s="57"/>
      <c r="M16" s="118" t="str">
        <f>IFERROR(IF(B16="","",INDEX(PY_Actual_Cumulative!$F$6:$Q$22,MATCH(Monthly_Analysis!$B16,PY_Actual_Cumulative!$B$6:$B$22,0),MATCH(Calc!$L$11,PY_Actual_Cumulative!$F$5:$Q$5,0))),"")</f>
        <v/>
      </c>
      <c r="N16" s="119" t="str">
        <f>IFERROR(IF(B16="","",INDEX(CY_Target_Cumulative!$F$6:$Q$22,MATCH(Monthly_Analysis!$B16,CY_Target_Cumulative!$B$6:$B$22,0),MATCH(Calc!$L$10,CY_Target_Cumulative!$F$5:$Q$5,0))),"")</f>
        <v/>
      </c>
      <c r="O16" s="119" t="str">
        <f>IFERROR(IF(B16="","",INDEX(CY_Actual_Cumulative!$F$6:$Q$22,MATCH(Monthly_Analysis!$B16,CY_Actual_Cumulative!$B$6:$B$22,0),MATCH(Calc!$L$10,CY_Actual_Cumulative!$F$5:$Q$5,0))),"")</f>
        <v/>
      </c>
      <c r="P16" s="139" t="str">
        <f>IFERROR(IF(OR(LEN($D16)=0,LEN(M16)=0,LEN(O16)=0),"",IF(INDEX(Metrics!$F$6:$F$22,MATCH(Monthly_Analysis!$B16,Metrics!$B$6:$B$22,0))=Calc!$L$7,M16/O16*100,O16/M16*100)),100)</f>
        <v/>
      </c>
      <c r="Q16" s="140" t="str">
        <f>IFERROR(IF(OR(LEN($D16)=0,LEN(N16)=0,LEN(O16)=0),"",IF(INDEX(Metrics!$F$6:$F$22,MATCH(Monthly_Analysis!$B16,Metrics!$B$6:$B$22,0))=Calc!$L$7,N16/O16*100,O16/N16*100)),100)</f>
        <v/>
      </c>
      <c r="S16" s="3"/>
    </row>
    <row r="17" spans="1:19" x14ac:dyDescent="0.25">
      <c r="A17" s="3"/>
      <c r="B17" s="136">
        <f>IFERROR(IF(LEN(INDEX(Metrics!$B$6:$E$22,ROW($A17)-ROW($A$7),MATCH(B$7,Metrics!$B$5:$E$5,0)))=0,"",INDEX(Metrics!$B$6:$E$22,ROW($A17)-ROW($A$7),MATCH(B$7,Metrics!$B$5:$E$5,0))),"")</f>
        <v>201</v>
      </c>
      <c r="C17" s="163" t="str">
        <f>IFERROR(IF(LEN(INDEX(Metrics!$B$6:$E$22,ROW($A17)-ROW($A$7),MATCH(C$7,Metrics!$B$5:$E$5,0)))=0,"",INDEX(Metrics!$B$6:$E$22,ROW($A17)-ROW($A$7),MATCH(C$7,Metrics!$B$5:$E$5,0))),"")</f>
        <v>Operational Efficiency</v>
      </c>
      <c r="D17" s="163" t="str">
        <f>IFERROR(IF(LEN(INDEX(Metrics!$B$6:$E$22,ROW($A17)-ROW($A$7),MATCH(D$7,Metrics!$B$5:$E$5,0)))=0,"",INDEX(Metrics!$B$6:$E$22,ROW($A17)-ROW($A$7),MATCH(D$7,Metrics!$B$5:$E$5,0))),"")</f>
        <v>Average Handle Time (AHT)</v>
      </c>
      <c r="E17" s="142" t="str">
        <f>IFERROR(IF(LEN(INDEX(Metrics!$B$6:$E$22,ROW($A17)-ROW($A$7),MATCH(E$7,Metrics!$B$5:$E$5,0)))=0,"",INDEX(Metrics!$B$6:$E$22,ROW($A17)-ROW($A$7),MATCH(E$7,Metrics!$B$5:$E$5,0))),"")</f>
        <v>Seconds</v>
      </c>
      <c r="F17" s="46"/>
      <c r="G17" s="207">
        <f>IFERROR(IF(D17="","",IF(LEN(INDEX(PY_Actual!$F$6:$Q$22,MATCH(Monthly_Analysis!$D17,PY_Actual!$D$6:$D$22,0),MATCH(Calc!$L$11,PY_Actual!$F$5:$Q$5,0)))=0,"",INDEX(PY_Actual!$F$6:$Q$22,MATCH(Monthly_Analysis!$D17,PY_Actual!$D$6:$D$22,0),MATCH(Calc!$L$11,PY_Actual!$F$5:$Q$5,0)))),"")</f>
        <v>84.7</v>
      </c>
      <c r="H17" s="208">
        <f>IFERROR(IF(D17="","",IF(LEN(INDEX(CY_Target!$F$6:$Q$22,MATCH(Monthly_Analysis!$D17,CY_Target!$D$6:$D$22,0),MATCH(Calc!$L$10,CY_Target!$F$5:$Q$5,0)))=0,"",INDEX(CY_Target!$F$6:$Q$22,MATCH(Monthly_Analysis!$D17,CY_Target!$D$6:$D$22,0),MATCH(Calc!$L$10,CY_Target!$F$5:$Q$5,0)))),"")</f>
        <v>77</v>
      </c>
      <c r="I17" s="208">
        <f>IFERROR(IF(D17="","",IF(LEN(INDEX(CY_Actual!$F$6:$Q$22,MATCH(Monthly_Analysis!$D17,CY_Actual!$D$6:$D$22,0),MATCH(Calc!$L$10,CY_Actual!$F$5:$Q$5,0)))=0,"",INDEX(CY_Actual!$F$6:$Q$22,MATCH(Monthly_Analysis!$D17,CY_Actual!$D$6:$D$22,0),MATCH(Calc!$L$10,CY_Actual!$F$5:$Q$5,0)))),"")</f>
        <v>75.492747125330879</v>
      </c>
      <c r="J17" s="139">
        <f>IFERROR(IF(OR(LEN($D17)=0,LEN(G17)=0,LEN(I17)=0),"",IF(INDEX(Metrics!$F$6:$F$22,MATCH(Monthly_Analysis!$B17,Metrics!$B$6:$B$22,0))=Calc!$L$7,G17/I17*100,I17/G17*100)),100)</f>
        <v>112.19620854356182</v>
      </c>
      <c r="K17" s="140">
        <f>IFERROR(IF(OR(LEN($D17)=0,LEN(H17)=0,LEN(I17)=0),"",IF(INDEX(Metrics!$F$6:$F$22,MATCH(Monthly_Analysis!$B17,Metrics!$B$6:$B$22,0))=Calc!$L$7,H17/I17*100,I17/H17*100)),100)</f>
        <v>101.99655322141983</v>
      </c>
      <c r="L17" s="57"/>
      <c r="M17" s="207">
        <f>IFERROR(IF(B17="","",INDEX(PY_Actual_Cumulative!$F$6:$Q$22,MATCH(Monthly_Analysis!$B17,PY_Actual_Cumulative!$B$6:$B$22,0),MATCH(Calc!$L$11,PY_Actual_Cumulative!$F$5:$Q$5,0))),"")</f>
        <v>87.202500000000001</v>
      </c>
      <c r="N17" s="208">
        <f>IFERROR(IF(B17="","",INDEX(CY_Target_Cumulative!$F$6:$Q$22,MATCH(Monthly_Analysis!$B17,CY_Target_Cumulative!$B$6:$B$22,0),MATCH(Calc!$L$10,CY_Target_Cumulative!$F$5:$Q$5,0))),"")</f>
        <v>77</v>
      </c>
      <c r="O17" s="208">
        <f>IFERROR(IF(B17="","",INDEX(CY_Actual_Cumulative!$F$6:$Q$22,MATCH(Monthly_Analysis!$B17,CY_Actual_Cumulative!$B$6:$B$22,0),MATCH(Calc!$L$10,CY_Actual_Cumulative!$F$5:$Q$5,0))),"")</f>
        <v>81.190615195278326</v>
      </c>
      <c r="P17" s="139">
        <f>IFERROR(IF(OR(LEN($D17)=0,LEN(M17)=0,LEN(O17)=0),"",IF(INDEX(Metrics!$F$6:$F$22,MATCH(Monthly_Analysis!$B17,Metrics!$B$6:$B$22,0))=Calc!$L$7,M17/O17*100,O17/M17*100)),100)</f>
        <v>107.40465482403599</v>
      </c>
      <c r="Q17" s="140">
        <f>IFERROR(IF(OR(LEN($D17)=0,LEN(N17)=0,LEN(O17)=0),"",IF(INDEX(Metrics!$F$6:$F$22,MATCH(Monthly_Analysis!$B17,Metrics!$B$6:$B$22,0))=Calc!$L$7,N17/O17*100,O17/N17*100)),100)</f>
        <v>94.838547305992051</v>
      </c>
      <c r="S17" s="3"/>
    </row>
    <row r="18" spans="1:19" x14ac:dyDescent="0.25">
      <c r="A18" s="3"/>
      <c r="B18" s="136">
        <f>IFERROR(IF(LEN(INDEX(Metrics!$B$6:$E$22,ROW($A18)-ROW($A$7),MATCH(B$7,Metrics!$B$5:$E$5,0)))=0,"",INDEX(Metrics!$B$6:$E$22,ROW($A18)-ROW($A$7),MATCH(B$7,Metrics!$B$5:$E$5,0))),"")</f>
        <v>202</v>
      </c>
      <c r="C18" s="163" t="str">
        <f>IFERROR(IF(LEN(INDEX(Metrics!$B$6:$E$22,ROW($A18)-ROW($A$7),MATCH(C$7,Metrics!$B$5:$E$5,0)))=0,"",INDEX(Metrics!$B$6:$E$22,ROW($A18)-ROW($A$7),MATCH(C$7,Metrics!$B$5:$E$5,0))),"")</f>
        <v>Operational Efficiency</v>
      </c>
      <c r="D18" s="163" t="str">
        <f>IFERROR(IF(LEN(INDEX(Metrics!$B$6:$E$22,ROW($A18)-ROW($A$7),MATCH(D$7,Metrics!$B$5:$E$5,0)))=0,"",INDEX(Metrics!$B$6:$E$22,ROW($A18)-ROW($A$7),MATCH(D$7,Metrics!$B$5:$E$5,0))),"")</f>
        <v>Average Handle Time: After-Call Work</v>
      </c>
      <c r="E18" s="142" t="str">
        <f>IFERROR(IF(LEN(INDEX(Metrics!$B$6:$E$22,ROW($A18)-ROW($A$7),MATCH(E$7,Metrics!$B$5:$E$5,0)))=0,"",INDEX(Metrics!$B$6:$E$22,ROW($A18)-ROW($A$7),MATCH(E$7,Metrics!$B$5:$E$5,0))),"")</f>
        <v>Seconds</v>
      </c>
      <c r="F18" s="46"/>
      <c r="G18" s="207">
        <f>IFERROR(IF(D18="","",IF(LEN(INDEX(PY_Actual!$F$6:$Q$22,MATCH(Monthly_Analysis!$D18,PY_Actual!$D$6:$D$22,0),MATCH(Calc!$L$11,PY_Actual!$F$5:$Q$5,0)))=0,"",INDEX(PY_Actual!$F$6:$Q$22,MATCH(Monthly_Analysis!$D18,PY_Actual!$D$6:$D$22,0),MATCH(Calc!$L$11,PY_Actual!$F$5:$Q$5,0)))),"")</f>
        <v>20.160000000000004</v>
      </c>
      <c r="H18" s="208">
        <f>IFERROR(IF(D18="","",IF(LEN(INDEX(CY_Target!$F$6:$Q$22,MATCH(Monthly_Analysis!$D18,CY_Target!$D$6:$D$22,0),MATCH(Calc!$L$10,CY_Target!$F$5:$Q$5,0)))=0,"",INDEX(CY_Target!$F$6:$Q$22,MATCH(Monthly_Analysis!$D18,CY_Target!$D$6:$D$22,0),MATCH(Calc!$L$10,CY_Target!$F$5:$Q$5,0)))),"")</f>
        <v>18</v>
      </c>
      <c r="I18" s="208">
        <f>IFERROR(IF(D18="","",IF(LEN(INDEX(CY_Actual!$F$6:$Q$22,MATCH(Monthly_Analysis!$D18,CY_Actual!$D$6:$D$22,0),MATCH(Calc!$L$10,CY_Actual!$F$5:$Q$5,0)))=0,"",INDEX(CY_Actual!$F$6:$Q$22,MATCH(Monthly_Analysis!$D18,CY_Actual!$D$6:$D$22,0),MATCH(Calc!$L$10,CY_Actual!$F$5:$Q$5,0)))),"")</f>
        <v>18.849442070079721</v>
      </c>
      <c r="J18" s="139">
        <f>IFERROR(IF(OR(LEN($D18)=0,LEN(G18)=0,LEN(I18)=0),"",IF(INDEX(Metrics!$F$6:$F$22,MATCH(Monthly_Analysis!$B18,Metrics!$B$6:$B$22,0))=Calc!$L$7,G18/I18*100,I18/G18*100)),100)</f>
        <v>106.9527677532725</v>
      </c>
      <c r="K18" s="140">
        <f>IFERROR(IF(OR(LEN($D18)=0,LEN(H18)=0,LEN(I18)=0),"",IF(INDEX(Metrics!$F$6:$F$22,MATCH(Monthly_Analysis!$B18,Metrics!$B$6:$B$22,0))=Calc!$L$7,H18/I18*100,I18/H18*100)),100)</f>
        <v>95.493542636850421</v>
      </c>
      <c r="L18" s="57"/>
      <c r="M18" s="207">
        <f>IFERROR(IF(B18="","",INDEX(PY_Actual_Cumulative!$F$6:$Q$22,MATCH(Monthly_Analysis!$B18,PY_Actual_Cumulative!$B$6:$B$22,0),MATCH(Calc!$L$11,PY_Actual_Cumulative!$F$5:$Q$5,0))),"")</f>
        <v>19.665000000000003</v>
      </c>
      <c r="N18" s="208">
        <f>IFERROR(IF(B18="","",INDEX(CY_Target_Cumulative!$F$6:$Q$22,MATCH(Monthly_Analysis!$B18,CY_Target_Cumulative!$B$6:$B$22,0),MATCH(Calc!$L$10,CY_Target_Cumulative!$F$5:$Q$5,0))),"")</f>
        <v>18</v>
      </c>
      <c r="O18" s="208">
        <f>IFERROR(IF(B18="","",INDEX(CY_Actual_Cumulative!$F$6:$Q$22,MATCH(Monthly_Analysis!$B18,CY_Actual_Cumulative!$B$6:$B$22,0),MATCH(Calc!$L$10,CY_Actual_Cumulative!$F$5:$Q$5,0))),"")</f>
        <v>19.340124366162549</v>
      </c>
      <c r="P18" s="139">
        <f>IFERROR(IF(OR(LEN($D18)=0,LEN(M18)=0,LEN(O18)=0),"",IF(INDEX(Metrics!$F$6:$F$22,MATCH(Monthly_Analysis!$B18,Metrics!$B$6:$B$22,0))=Calc!$L$7,M18/O18*100,O18/M18*100)),100)</f>
        <v>101.67980116201247</v>
      </c>
      <c r="Q18" s="140">
        <f>IFERROR(IF(OR(LEN($D18)=0,LEN(N18)=0,LEN(O18)=0),"",IF(INDEX(Metrics!$F$6:$F$22,MATCH(Monthly_Analysis!$B18,Metrics!$B$6:$B$22,0))=Calc!$L$7,N18/O18*100,O18/N18*100)),100)</f>
        <v>93.07075621236838</v>
      </c>
      <c r="S18" s="3"/>
    </row>
    <row r="19" spans="1:19" x14ac:dyDescent="0.25">
      <c r="A19" s="3"/>
      <c r="B19" s="136">
        <f>IFERROR(IF(LEN(INDEX(Metrics!$B$6:$E$22,ROW($A19)-ROW($A$7),MATCH(B$7,Metrics!$B$5:$E$5,0)))=0,"",INDEX(Metrics!$B$6:$E$22,ROW($A19)-ROW($A$7),MATCH(B$7,Metrics!$B$5:$E$5,0))),"")</f>
        <v>203</v>
      </c>
      <c r="C19" s="163" t="str">
        <f>IFERROR(IF(LEN(INDEX(Metrics!$B$6:$E$22,ROW($A19)-ROW($A$7),MATCH(C$7,Metrics!$B$5:$E$5,0)))=0,"",INDEX(Metrics!$B$6:$E$22,ROW($A19)-ROW($A$7),MATCH(C$7,Metrics!$B$5:$E$5,0))),"")</f>
        <v>Operational Efficiency</v>
      </c>
      <c r="D19" s="163" t="str">
        <f>IFERROR(IF(LEN(INDEX(Metrics!$B$6:$E$22,ROW($A19)-ROW($A$7),MATCH(D$7,Metrics!$B$5:$E$5,0)))=0,"",INDEX(Metrics!$B$6:$E$22,ROW($A19)-ROW($A$7),MATCH(D$7,Metrics!$B$5:$E$5,0))),"")</f>
        <v>Agent Occupancy</v>
      </c>
      <c r="E19" s="142" t="str">
        <f>IFERROR(IF(LEN(INDEX(Metrics!$B$6:$E$22,ROW($A19)-ROW($A$7),MATCH(E$7,Metrics!$B$5:$E$5,0)))=0,"",INDEX(Metrics!$B$6:$E$22,ROW($A19)-ROW($A$7),MATCH(E$7,Metrics!$B$5:$E$5,0))),"")</f>
        <v>%</v>
      </c>
      <c r="F19" s="46"/>
      <c r="G19" s="203">
        <f>IFERROR(IF(D19="","",IF(LEN(INDEX(PY_Actual!$F$6:$Q$22,MATCH(Monthly_Analysis!$D19,PY_Actual!$D$6:$D$22,0),MATCH(Calc!$L$11,PY_Actual!$F$5:$Q$5,0)))=0,"",INDEX(PY_Actual!$F$6:$Q$22,MATCH(Monthly_Analysis!$D19,PY_Actual!$D$6:$D$22,0),MATCH(Calc!$L$11,PY_Actual!$F$5:$Q$5,0)))),"")</f>
        <v>0.59339999999999993</v>
      </c>
      <c r="H19" s="204">
        <f>IFERROR(IF(D19="","",IF(LEN(INDEX(CY_Target!$F$6:$Q$22,MATCH(Monthly_Analysis!$D19,CY_Target!$D$6:$D$22,0),MATCH(Calc!$L$10,CY_Target!$F$5:$Q$5,0)))=0,"",INDEX(CY_Target!$F$6:$Q$22,MATCH(Monthly_Analysis!$D19,CY_Target!$D$6:$D$22,0),MATCH(Calc!$L$10,CY_Target!$F$5:$Q$5,0)))),"")</f>
        <v>0.69</v>
      </c>
      <c r="I19" s="204">
        <f>IFERROR(IF(D19="","",IF(LEN(INDEX(CY_Actual!$F$6:$Q$22,MATCH(Monthly_Analysis!$D19,CY_Actual!$D$6:$D$22,0),MATCH(Calc!$L$10,CY_Actual!$F$5:$Q$5,0)))=0,"",INDEX(CY_Actual!$F$6:$Q$22,MATCH(Monthly_Analysis!$D19,CY_Actual!$D$6:$D$22,0),MATCH(Calc!$L$10,CY_Actual!$F$5:$Q$5,0)))),"")</f>
        <v>0.66352728136216754</v>
      </c>
      <c r="J19" s="139">
        <f>IFERROR(IF(OR(LEN($D19)=0,LEN(G19)=0,LEN(I19)=0),"",IF(INDEX(Metrics!$F$6:$F$22,MATCH(Monthly_Analysis!$B19,Metrics!$B$6:$B$22,0))=Calc!$L$7,G19/I19*100,I19/G19*100)),100)</f>
        <v>111.81787687262683</v>
      </c>
      <c r="K19" s="140">
        <f>IFERROR(IF(OR(LEN($D19)=0,LEN(H19)=0,LEN(I19)=0),"",IF(INDEX(Metrics!$F$6:$F$22,MATCH(Monthly_Analysis!$B19,Metrics!$B$6:$B$22,0))=Calc!$L$7,H19/I19*100,I19/H19*100)),100)</f>
        <v>96.163374110459074</v>
      </c>
      <c r="L19" s="57"/>
      <c r="M19" s="203">
        <f>IFERROR(IF(B19="","",INDEX(PY_Actual_Cumulative!$F$6:$Q$22,MATCH(Monthly_Analysis!$B19,PY_Actual_Cumulative!$B$6:$B$22,0),MATCH(Calc!$L$11,PY_Actual_Cumulative!$F$5:$Q$5,0))),"")</f>
        <v>0.63307500000000005</v>
      </c>
      <c r="N19" s="204">
        <f>IFERROR(IF(B19="","",INDEX(CY_Target_Cumulative!$F$6:$Q$22,MATCH(Monthly_Analysis!$B19,CY_Target_Cumulative!$B$6:$B$22,0),MATCH(Calc!$L$10,CY_Target_Cumulative!$F$5:$Q$5,0))),"")</f>
        <v>0.69</v>
      </c>
      <c r="O19" s="204">
        <f>IFERROR(IF(B19="","",INDEX(CY_Actual_Cumulative!$F$6:$Q$22,MATCH(Monthly_Analysis!$B19,CY_Actual_Cumulative!$B$6:$B$22,0),MATCH(Calc!$L$10,CY_Actual_Cumulative!$F$5:$Q$5,0))),"")</f>
        <v>0.78527585606060024</v>
      </c>
      <c r="P19" s="139">
        <f>IFERROR(IF(OR(LEN($D19)=0,LEN(M19)=0,LEN(O19)=0),"",IF(INDEX(Metrics!$F$6:$F$22,MATCH(Monthly_Analysis!$B19,Metrics!$B$6:$B$22,0))=Calc!$L$7,M19/O19*100,O19/M19*100)),100)</f>
        <v>124.04152052451924</v>
      </c>
      <c r="Q19" s="140">
        <f>IFERROR(IF(OR(LEN($D19)=0,LEN(N19)=0,LEN(O19)=0),"",IF(INDEX(Metrics!$F$6:$F$22,MATCH(Monthly_Analysis!$B19,Metrics!$B$6:$B$22,0))=Calc!$L$7,N19/O19*100,O19/N19*100)),100)</f>
        <v>113.80809508124644</v>
      </c>
      <c r="S19" s="3"/>
    </row>
    <row r="20" spans="1:19" x14ac:dyDescent="0.25">
      <c r="A20" s="3"/>
      <c r="B20" s="136">
        <f>IFERROR(IF(LEN(INDEX(Metrics!$B$6:$E$22,ROW($A20)-ROW($A$7),MATCH(B$7,Metrics!$B$5:$E$5,0)))=0,"",INDEX(Metrics!$B$6:$E$22,ROW($A20)-ROW($A$7),MATCH(B$7,Metrics!$B$5:$E$5,0))),"")</f>
        <v>204</v>
      </c>
      <c r="C20" s="163" t="str">
        <f>IFERROR(IF(LEN(INDEX(Metrics!$B$6:$E$22,ROW($A20)-ROW($A$7),MATCH(C$7,Metrics!$B$5:$E$5,0)))=0,"",INDEX(Metrics!$B$6:$E$22,ROW($A20)-ROW($A$7),MATCH(C$7,Metrics!$B$5:$E$5,0))),"")</f>
        <v>Operational Efficiency</v>
      </c>
      <c r="D20" s="163" t="str">
        <f>IFERROR(IF(LEN(INDEX(Metrics!$B$6:$E$22,ROW($A20)-ROW($A$7),MATCH(D$7,Metrics!$B$5:$E$5,0)))=0,"",INDEX(Metrics!$B$6:$E$22,ROW($A20)-ROW($A$7),MATCH(D$7,Metrics!$B$5:$E$5,0))),"")</f>
        <v>Transfer Rate</v>
      </c>
      <c r="E20" s="142" t="str">
        <f>IFERROR(IF(LEN(INDEX(Metrics!$B$6:$E$22,ROW($A20)-ROW($A$7),MATCH(E$7,Metrics!$B$5:$E$5,0)))=0,"",INDEX(Metrics!$B$6:$E$22,ROW($A20)-ROW($A$7),MATCH(E$7,Metrics!$B$5:$E$5,0))),"")</f>
        <v>%</v>
      </c>
      <c r="F20" s="46"/>
      <c r="G20" s="203">
        <f>IFERROR(IF(D20="","",IF(LEN(INDEX(PY_Actual!$F$6:$Q$22,MATCH(Monthly_Analysis!$D20,PY_Actual!$D$6:$D$22,0),MATCH(Calc!$L$11,PY_Actual!$F$5:$Q$5,0)))=0,"",INDEX(PY_Actual!$F$6:$Q$22,MATCH(Monthly_Analysis!$D20,PY_Actual!$D$6:$D$22,0),MATCH(Calc!$L$11,PY_Actual!$F$5:$Q$5,0)))),"")</f>
        <v>0.17490000000000003</v>
      </c>
      <c r="H20" s="204">
        <f>IFERROR(IF(D20="","",IF(LEN(INDEX(CY_Target!$F$6:$Q$22,MATCH(Monthly_Analysis!$D20,CY_Target!$D$6:$D$22,0),MATCH(Calc!$L$10,CY_Target!$F$5:$Q$5,0)))=0,"",INDEX(CY_Target!$F$6:$Q$22,MATCH(Monthly_Analysis!$D20,CY_Target!$D$6:$D$22,0),MATCH(Calc!$L$10,CY_Target!$F$5:$Q$5,0)))),"")</f>
        <v>0.16500000000000001</v>
      </c>
      <c r="I20" s="204">
        <f>IFERROR(IF(D20="","",IF(LEN(INDEX(CY_Actual!$F$6:$Q$22,MATCH(Monthly_Analysis!$D20,CY_Actual!$D$6:$D$22,0),MATCH(Calc!$L$10,CY_Actual!$F$5:$Q$5,0)))=0,"",INDEX(CY_Actual!$F$6:$Q$22,MATCH(Monthly_Analysis!$D20,CY_Actual!$D$6:$D$22,0),MATCH(Calc!$L$10,CY_Actual!$F$5:$Q$5,0)))),"")</f>
        <v>0.19925931880956493</v>
      </c>
      <c r="J20" s="139">
        <f>IFERROR(IF(OR(LEN($D20)=0,LEN(G20)=0,LEN(I20)=0),"",IF(INDEX(Metrics!$F$6:$F$22,MATCH(Monthly_Analysis!$B20,Metrics!$B$6:$B$22,0))=Calc!$L$7,G20/I20*100,I20/G20*100)),100)</f>
        <v>87.775066704485994</v>
      </c>
      <c r="K20" s="140">
        <f>IFERROR(IF(OR(LEN($D20)=0,LEN(H20)=0,LEN(I20)=0),"",IF(INDEX(Metrics!$F$6:$F$22,MATCH(Monthly_Analysis!$B20,Metrics!$B$6:$B$22,0))=Calc!$L$7,H20/I20*100,I20/H20*100)),100)</f>
        <v>82.806666702345268</v>
      </c>
      <c r="L20" s="57"/>
      <c r="M20" s="203">
        <f>IFERROR(IF(B20="","",INDEX(PY_Actual_Cumulative!$F$6:$Q$22,MATCH(Monthly_Analysis!$B20,PY_Actual_Cumulative!$B$6:$B$22,0),MATCH(Calc!$L$11,PY_Actual_Cumulative!$F$5:$Q$5,0))),"")</f>
        <v>0.18232500000000001</v>
      </c>
      <c r="N20" s="204">
        <f>IFERROR(IF(B20="","",INDEX(CY_Target_Cumulative!$F$6:$Q$22,MATCH(Monthly_Analysis!$B20,CY_Target_Cumulative!$B$6:$B$22,0),MATCH(Calc!$L$10,CY_Target_Cumulative!$F$5:$Q$5,0))),"")</f>
        <v>0.16500000000000001</v>
      </c>
      <c r="O20" s="204">
        <f>IFERROR(IF(B20="","",INDEX(CY_Actual_Cumulative!$F$6:$Q$22,MATCH(Monthly_Analysis!$B20,CY_Actual_Cumulative!$B$6:$B$22,0),MATCH(Calc!$L$10,CY_Actual_Cumulative!$F$5:$Q$5,0))),"")</f>
        <v>0.20044069202007594</v>
      </c>
      <c r="P20" s="139">
        <f>IFERROR(IF(OR(LEN($D20)=0,LEN(M20)=0,LEN(O20)=0),"",IF(INDEX(Metrics!$F$6:$F$22,MATCH(Monthly_Analysis!$B20,Metrics!$B$6:$B$22,0))=Calc!$L$7,M20/O20*100,O20/M20*100)),100)</f>
        <v>90.962068710947435</v>
      </c>
      <c r="Q20" s="140">
        <f>IFERROR(IF(OR(LEN($D20)=0,LEN(N20)=0,LEN(O20)=0),"",IF(INDEX(Metrics!$F$6:$F$22,MATCH(Monthly_Analysis!$B20,Metrics!$B$6:$B$22,0))=Calc!$L$7,N20/O20*100,O20/N20*100)),100)</f>
        <v>82.318614218051977</v>
      </c>
      <c r="S20" s="18"/>
    </row>
    <row r="21" spans="1:19" x14ac:dyDescent="0.25">
      <c r="A21" s="3"/>
      <c r="B21" s="136">
        <f>IFERROR(IF(LEN(INDEX(Metrics!$B$6:$E$22,ROW($A21)-ROW($A$7),MATCH(B$7,Metrics!$B$5:$E$5,0)))=0,"",INDEX(Metrics!$B$6:$E$22,ROW($A21)-ROW($A$7),MATCH(B$7,Metrics!$B$5:$E$5,0))),"")</f>
        <v>205</v>
      </c>
      <c r="C21" s="163" t="str">
        <f>IFERROR(IF(LEN(INDEX(Metrics!$B$6:$E$22,ROW($A21)-ROW($A$7),MATCH(C$7,Metrics!$B$5:$E$5,0)))=0,"",INDEX(Metrics!$B$6:$E$22,ROW($A21)-ROW($A$7),MATCH(C$7,Metrics!$B$5:$E$5,0))),"")</f>
        <v>Operational Efficiency</v>
      </c>
      <c r="D21" s="163" t="str">
        <f>IFERROR(IF(LEN(INDEX(Metrics!$B$6:$E$22,ROW($A21)-ROW($A$7),MATCH(D$7,Metrics!$B$5:$E$5,0)))=0,"",INDEX(Metrics!$B$6:$E$22,ROW($A21)-ROW($A$7),MATCH(D$7,Metrics!$B$5:$E$5,0))),"")</f>
        <v>Cost per Call</v>
      </c>
      <c r="E21" s="142" t="str">
        <f>IFERROR(IF(LEN(INDEX(Metrics!$B$6:$E$22,ROW($A21)-ROW($A$7),MATCH(E$7,Metrics!$B$5:$E$5,0)))=0,"",INDEX(Metrics!$B$6:$E$22,ROW($A21)-ROW($A$7),MATCH(E$7,Metrics!$B$5:$E$5,0))),"")</f>
        <v>USD</v>
      </c>
      <c r="F21" s="46"/>
      <c r="G21" s="207">
        <f>IFERROR(IF(D21="","",IF(LEN(INDEX(PY_Actual!$F$6:$Q$22,MATCH(Monthly_Analysis!$D21,PY_Actual!$D$6:$D$22,0),MATCH(Calc!$L$11,PY_Actual!$F$5:$Q$5,0)))=0,"",INDEX(PY_Actual!$F$6:$Q$22,MATCH(Monthly_Analysis!$D21,PY_Actual!$D$6:$D$22,0),MATCH(Calc!$L$11,PY_Actual!$F$5:$Q$5,0)))),"")</f>
        <v>1.764</v>
      </c>
      <c r="H21" s="208">
        <f>IFERROR(IF(D21="","",IF(LEN(INDEX(CY_Target!$F$6:$Q$22,MATCH(Monthly_Analysis!$D21,CY_Target!$D$6:$D$22,0),MATCH(Calc!$L$10,CY_Target!$F$5:$Q$5,0)))=0,"",INDEX(CY_Target!$F$6:$Q$22,MATCH(Monthly_Analysis!$D21,CY_Target!$D$6:$D$22,0),MATCH(Calc!$L$10,CY_Target!$F$5:$Q$5,0)))),"")</f>
        <v>1.8</v>
      </c>
      <c r="I21" s="208">
        <f>IFERROR(IF(D21="","",IF(LEN(INDEX(CY_Actual!$F$6:$Q$22,MATCH(Monthly_Analysis!$D21,CY_Actual!$D$6:$D$22,0),MATCH(Calc!$L$10,CY_Actual!$F$5:$Q$5,0)))=0,"",INDEX(CY_Actual!$F$6:$Q$22,MATCH(Monthly_Analysis!$D21,CY_Actual!$D$6:$D$22,0),MATCH(Calc!$L$10,CY_Actual!$F$5:$Q$5,0)))),"")</f>
        <v>2.0933955893557319</v>
      </c>
      <c r="J21" s="139">
        <f>IFERROR(IF(OR(LEN($D21)=0,LEN(G21)=0,LEN(I21)=0),"",IF(INDEX(Metrics!$F$6:$F$22,MATCH(Monthly_Analysis!$B21,Metrics!$B$6:$B$22,0))=Calc!$L$7,G21/I21*100,I21/G21*100)),100)</f>
        <v>84.265009870537298</v>
      </c>
      <c r="K21" s="140">
        <f>IFERROR(IF(OR(LEN($D21)=0,LEN(H21)=0,LEN(I21)=0),"",IF(INDEX(Metrics!$F$6:$F$22,MATCH(Monthly_Analysis!$B21,Metrics!$B$6:$B$22,0))=Calc!$L$7,H21/I21*100,I21/H21*100)),100)</f>
        <v>85.984703949527869</v>
      </c>
      <c r="L21" s="57"/>
      <c r="M21" s="207">
        <f>IFERROR(IF(B21="","",INDEX(PY_Actual_Cumulative!$F$6:$Q$22,MATCH(Monthly_Analysis!$B21,PY_Actual_Cumulative!$B$6:$B$22,0),MATCH(Calc!$L$11,PY_Actual_Cumulative!$F$5:$Q$5,0))),"")</f>
        <v>1.9530000000000001</v>
      </c>
      <c r="N21" s="208">
        <f>IFERROR(IF(B21="","",INDEX(CY_Target_Cumulative!$F$6:$Q$22,MATCH(Monthly_Analysis!$B21,CY_Target_Cumulative!$B$6:$B$22,0),MATCH(Calc!$L$10,CY_Target_Cumulative!$F$5:$Q$5,0))),"")</f>
        <v>1.8</v>
      </c>
      <c r="O21" s="208">
        <f>IFERROR(IF(B21="","",INDEX(CY_Actual_Cumulative!$F$6:$Q$22,MATCH(Monthly_Analysis!$B21,CY_Actual_Cumulative!$B$6:$B$22,0),MATCH(Calc!$L$10,CY_Actual_Cumulative!$F$5:$Q$5,0))),"")</f>
        <v>2.1369437680113732</v>
      </c>
      <c r="P21" s="139">
        <f>IFERROR(IF(OR(LEN($D21)=0,LEN(M21)=0,LEN(O21)=0),"",IF(INDEX(Metrics!$F$6:$F$22,MATCH(Monthly_Analysis!$B21,Metrics!$B$6:$B$22,0))=Calc!$L$7,M21/O21*100,O21/M21*100)),100)</f>
        <v>91.392203633764765</v>
      </c>
      <c r="Q21" s="140">
        <f>IFERROR(IF(OR(LEN($D21)=0,LEN(N21)=0,LEN(O21)=0),"",IF(INDEX(Metrics!$F$6:$F$22,MATCH(Monthly_Analysis!$B21,Metrics!$B$6:$B$22,0))=Calc!$L$7,N21/O21*100,O21/N21*100)),100)</f>
        <v>84.232445745405315</v>
      </c>
      <c r="S21" s="18"/>
    </row>
    <row r="22" spans="1:19" x14ac:dyDescent="0.25">
      <c r="A22" s="3"/>
      <c r="B22" s="136">
        <f>IFERROR(IF(LEN(INDEX(Metrics!$B$6:$E$22,ROW($A22)-ROW($A$7),MATCH(B$7,Metrics!$B$5:$E$5,0)))=0,"",INDEX(Metrics!$B$6:$E$22,ROW($A22)-ROW($A$7),MATCH(B$7,Metrics!$B$5:$E$5,0))),"")</f>
        <v>206</v>
      </c>
      <c r="C22" s="163" t="str">
        <f>IFERROR(IF(LEN(INDEX(Metrics!$B$6:$E$22,ROW($A22)-ROW($A$7),MATCH(C$7,Metrics!$B$5:$E$5,0)))=0,"",INDEX(Metrics!$B$6:$E$22,ROW($A22)-ROW($A$7),MATCH(C$7,Metrics!$B$5:$E$5,0))),"")</f>
        <v>Operational Efficiency</v>
      </c>
      <c r="D22" s="163" t="str">
        <f>IFERROR(IF(LEN(INDEX(Metrics!$B$6:$E$22,ROW($A22)-ROW($A$7),MATCH(D$7,Metrics!$B$5:$E$5,0)))=0,"",INDEX(Metrics!$B$6:$E$22,ROW($A22)-ROW($A$7),MATCH(D$7,Metrics!$B$5:$E$5,0))),"")</f>
        <v>Cost per Minute of Inbound Handle Time</v>
      </c>
      <c r="E22" s="142" t="str">
        <f>IFERROR(IF(LEN(INDEX(Metrics!$B$6:$E$22,ROW($A22)-ROW($A$7),MATCH(E$7,Metrics!$B$5:$E$5,0)))=0,"",INDEX(Metrics!$B$6:$E$22,ROW($A22)-ROW($A$7),MATCH(E$7,Metrics!$B$5:$E$5,0))),"")</f>
        <v>USD</v>
      </c>
      <c r="F22" s="46"/>
      <c r="G22" s="207">
        <f>IFERROR(IF(D22="","",IF(LEN(INDEX(PY_Actual!$F$6:$Q$22,MATCH(Monthly_Analysis!$D22,PY_Actual!$D$6:$D$22,0),MATCH(Calc!$L$11,PY_Actual!$F$5:$Q$5,0)))=0,"",INDEX(PY_Actual!$F$6:$Q$22,MATCH(Monthly_Analysis!$D22,PY_Actual!$D$6:$D$22,0),MATCH(Calc!$L$11,PY_Actual!$F$5:$Q$5,0)))),"")</f>
        <v>0.88800000000000012</v>
      </c>
      <c r="H22" s="208">
        <f>IFERROR(IF(D22="","",IF(LEN(INDEX(CY_Target!$F$6:$Q$22,MATCH(Monthly_Analysis!$D22,CY_Target!$D$6:$D$22,0),MATCH(Calc!$L$10,CY_Target!$F$5:$Q$5,0)))=0,"",INDEX(CY_Target!$F$6:$Q$22,MATCH(Monthly_Analysis!$D22,CY_Target!$D$6:$D$22,0),MATCH(Calc!$L$10,CY_Target!$F$5:$Q$5,0)))),"")</f>
        <v>0.8</v>
      </c>
      <c r="I22" s="208">
        <f>IFERROR(IF(D22="","",IF(LEN(INDEX(CY_Actual!$F$6:$Q$22,MATCH(Monthly_Analysis!$D22,CY_Actual!$D$6:$D$22,0),MATCH(Calc!$L$10,CY_Actual!$F$5:$Q$5,0)))=0,"",INDEX(CY_Actual!$F$6:$Q$22,MATCH(Monthly_Analysis!$D22,CY_Actual!$D$6:$D$22,0),MATCH(Calc!$L$10,CY_Actual!$F$5:$Q$5,0)))),"")</f>
        <v>0.64375343209302138</v>
      </c>
      <c r="J22" s="139">
        <f>IFERROR(IF(OR(LEN($D22)=0,LEN(G22)=0,LEN(I22)=0),"",IF(INDEX(Metrics!$F$6:$F$22,MATCH(Monthly_Analysis!$B22,Metrics!$B$6:$B$22,0))=Calc!$L$7,G22/I22*100,I22/G22*100)),100)</f>
        <v>137.9410121531881</v>
      </c>
      <c r="K22" s="140">
        <f>IFERROR(IF(OR(LEN($D22)=0,LEN(H22)=0,LEN(I22)=0),"",IF(INDEX(Metrics!$F$6:$F$22,MATCH(Monthly_Analysis!$B22,Metrics!$B$6:$B$22,0))=Calc!$L$7,H22/I22*100,I22/H22*100)),100)</f>
        <v>124.27118211998926</v>
      </c>
      <c r="L22" s="57"/>
      <c r="M22" s="207">
        <f>IFERROR(IF(B22="","",INDEX(PY_Actual_Cumulative!$F$6:$Q$22,MATCH(Monthly_Analysis!$B22,PY_Actual_Cumulative!$B$6:$B$22,0),MATCH(Calc!$L$11,PY_Actual_Cumulative!$F$5:$Q$5,0))),"")</f>
        <v>0.91199999999999992</v>
      </c>
      <c r="N22" s="208">
        <f>IFERROR(IF(B22="","",INDEX(CY_Target_Cumulative!$F$6:$Q$22,MATCH(Monthly_Analysis!$B22,CY_Target_Cumulative!$B$6:$B$22,0),MATCH(Calc!$L$10,CY_Target_Cumulative!$F$5:$Q$5,0))),"")</f>
        <v>0.8</v>
      </c>
      <c r="O22" s="208">
        <f>IFERROR(IF(B22="","",INDEX(CY_Actual_Cumulative!$F$6:$Q$22,MATCH(Monthly_Analysis!$B22,CY_Actual_Cumulative!$B$6:$B$22,0),MATCH(Calc!$L$10,CY_Actual_Cumulative!$F$5:$Q$5,0))),"")</f>
        <v>0.8129896802433767</v>
      </c>
      <c r="P22" s="139">
        <f>IFERROR(IF(OR(LEN($D22)=0,LEN(M22)=0,LEN(O22)=0),"",IF(INDEX(Metrics!$F$6:$F$22,MATCH(Monthly_Analysis!$B22,Metrics!$B$6:$B$22,0))=Calc!$L$7,M22/O22*100,O22/M22*100)),100)</f>
        <v>112.1785457014637</v>
      </c>
      <c r="Q22" s="140">
        <f>IFERROR(IF(OR(LEN($D22)=0,LEN(N22)=0,LEN(O22)=0),"",IF(INDEX(Metrics!$F$6:$F$22,MATCH(Monthly_Analysis!$B22,Metrics!$B$6:$B$22,0))=Calc!$L$7,N22/O22*100,O22/N22*100)),100)</f>
        <v>98.402233071459406</v>
      </c>
      <c r="S22" s="18"/>
    </row>
    <row r="23" spans="1:19" x14ac:dyDescent="0.25">
      <c r="A23" s="3"/>
      <c r="B23" s="136">
        <f>IFERROR(IF(LEN(INDEX(Metrics!$B$6:$E$22,ROW($A23)-ROW($A$7),MATCH(B$7,Metrics!$B$5:$E$5,0)))=0,"",INDEX(Metrics!$B$6:$E$22,ROW($A23)-ROW($A$7),MATCH(B$7,Metrics!$B$5:$E$5,0))),"")</f>
        <v>207</v>
      </c>
      <c r="C23" s="163" t="str">
        <f>IFERROR(IF(LEN(INDEX(Metrics!$B$6:$E$22,ROW($A23)-ROW($A$7),MATCH(C$7,Metrics!$B$5:$E$5,0)))=0,"",INDEX(Metrics!$B$6:$E$22,ROW($A23)-ROW($A$7),MATCH(C$7,Metrics!$B$5:$E$5,0))),"")</f>
        <v>Operational Efficiency</v>
      </c>
      <c r="D23" s="163" t="str">
        <f>IFERROR(IF(LEN(INDEX(Metrics!$B$6:$E$22,ROW($A23)-ROW($A$7),MATCH(D$7,Metrics!$B$5:$E$5,0)))=0,"",INDEX(Metrics!$B$6:$E$22,ROW($A23)-ROW($A$7),MATCH(D$7,Metrics!$B$5:$E$5,0))),"")</f>
        <v/>
      </c>
      <c r="E23" s="142" t="str">
        <f>IFERROR(IF(LEN(INDEX(Metrics!$B$6:$E$22,ROW($A23)-ROW($A$7),MATCH(E$7,Metrics!$B$5:$E$5,0)))=0,"",INDEX(Metrics!$B$6:$E$22,ROW($A23)-ROW($A$7),MATCH(E$7,Metrics!$B$5:$E$5,0))),"")</f>
        <v/>
      </c>
      <c r="F23" s="46"/>
      <c r="G23" s="118" t="str">
        <f>IFERROR(IF(D23="","",IF(LEN(INDEX(PY_Actual!$F$6:$Q$22,MATCH(Monthly_Analysis!$D23,PY_Actual!$D$6:$D$22,0),MATCH(Calc!$L$11,PY_Actual!$F$5:$Q$5,0)))=0,"",INDEX(PY_Actual!$F$6:$Q$22,MATCH(Monthly_Analysis!$D23,PY_Actual!$D$6:$D$22,0),MATCH(Calc!$L$11,PY_Actual!$F$5:$Q$5,0)))),"")</f>
        <v/>
      </c>
      <c r="H23" s="119" t="str">
        <f>IFERROR(IF(D23="","",IF(LEN(INDEX(CY_Target!$F$6:$Q$22,MATCH(Monthly_Analysis!$D23,CY_Target!$D$6:$D$22,0),MATCH(Calc!$L$10,CY_Target!$F$5:$Q$5,0)))=0,"",INDEX(CY_Target!$F$6:$Q$22,MATCH(Monthly_Analysis!$D23,CY_Target!$D$6:$D$22,0),MATCH(Calc!$L$10,CY_Target!$F$5:$Q$5,0)))),"")</f>
        <v/>
      </c>
      <c r="I23" s="119" t="str">
        <f>IFERROR(IF(D23="","",IF(LEN(INDEX(CY_Actual!$F$6:$Q$22,MATCH(Monthly_Analysis!$D23,CY_Actual!$D$6:$D$22,0),MATCH(Calc!$L$10,CY_Actual!$F$5:$Q$5,0)))=0,"",INDEX(CY_Actual!$F$6:$Q$22,MATCH(Monthly_Analysis!$D23,CY_Actual!$D$6:$D$22,0),MATCH(Calc!$L$10,CY_Actual!$F$5:$Q$5,0)))),"")</f>
        <v/>
      </c>
      <c r="J23" s="139" t="str">
        <f>IFERROR(IF(OR(LEN($D23)=0,LEN(G23)=0,LEN(I23)=0),"",IF(INDEX(Metrics!$F$6:$F$22,MATCH(Monthly_Analysis!$B23,Metrics!$B$6:$B$22,0))=Calc!$L$7,G23/I23*100,I23/G23*100)),100)</f>
        <v/>
      </c>
      <c r="K23" s="140" t="str">
        <f>IFERROR(IF(OR(LEN($D23)=0,LEN(H23)=0,LEN(I23)=0),"",IF(INDEX(Metrics!$F$6:$F$22,MATCH(Monthly_Analysis!$B23,Metrics!$B$6:$B$22,0))=Calc!$L$7,H23/I23*100,I23/H23*100)),100)</f>
        <v/>
      </c>
      <c r="L23" s="57"/>
      <c r="M23" s="118" t="str">
        <f>IFERROR(IF(B23="","",INDEX(PY_Actual_Cumulative!$F$6:$Q$22,MATCH(Monthly_Analysis!$B23,PY_Actual_Cumulative!$B$6:$B$22,0),MATCH(Calc!$L$11,PY_Actual_Cumulative!$F$5:$Q$5,0))),"")</f>
        <v/>
      </c>
      <c r="N23" s="119" t="str">
        <f>IFERROR(IF(B23="","",INDEX(CY_Target_Cumulative!$F$6:$Q$22,MATCH(Monthly_Analysis!$B23,CY_Target_Cumulative!$B$6:$B$22,0),MATCH(Calc!$L$10,CY_Target_Cumulative!$F$5:$Q$5,0))),"")</f>
        <v/>
      </c>
      <c r="O23" s="119" t="str">
        <f>IFERROR(IF(B23="","",INDEX(CY_Actual_Cumulative!$F$6:$Q$22,MATCH(Monthly_Analysis!$B23,CY_Actual_Cumulative!$B$6:$B$22,0),MATCH(Calc!$L$10,CY_Actual_Cumulative!$F$5:$Q$5,0))),"")</f>
        <v/>
      </c>
      <c r="P23" s="139" t="str">
        <f>IFERROR(IF(OR(LEN($D23)=0,LEN(M23)=0,LEN(O23)=0),"",IF(INDEX(Metrics!$F$6:$F$22,MATCH(Monthly_Analysis!$B23,Metrics!$B$6:$B$22,0))=Calc!$L$7,M23/O23*100,O23/M23*100)),100)</f>
        <v/>
      </c>
      <c r="Q23" s="140" t="str">
        <f>IFERROR(IF(OR(LEN($D23)=0,LEN(N23)=0,LEN(O23)=0),"",IF(INDEX(Metrics!$F$6:$F$22,MATCH(Monthly_Analysis!$B23,Metrics!$B$6:$B$22,0))=Calc!$L$7,N23/O23*100,O23/N23*100)),100)</f>
        <v/>
      </c>
      <c r="S23" s="18"/>
    </row>
    <row r="24" spans="1:19" x14ac:dyDescent="0.25">
      <c r="A24" s="3"/>
      <c r="B24" s="136">
        <f>IFERROR(IF(LEN(INDEX(Metrics!$B$6:$E$22,ROW($A24)-ROW($A$7),MATCH(B$7,Metrics!$B$5:$E$5,0)))=0,"",INDEX(Metrics!$B$6:$E$22,ROW($A24)-ROW($A$7),MATCH(B$7,Metrics!$B$5:$E$5,0))),"")</f>
        <v>208</v>
      </c>
      <c r="C24" s="163" t="str">
        <f>IFERROR(IF(LEN(INDEX(Metrics!$B$6:$E$22,ROW($A24)-ROW($A$7),MATCH(C$7,Metrics!$B$5:$E$5,0)))=0,"",INDEX(Metrics!$B$6:$E$22,ROW($A24)-ROW($A$7),MATCH(C$7,Metrics!$B$5:$E$5,0))),"")</f>
        <v>Operational Efficiency</v>
      </c>
      <c r="D24" s="163" t="str">
        <f>IFERROR(IF(LEN(INDEX(Metrics!$B$6:$E$22,ROW($A24)-ROW($A$7),MATCH(D$7,Metrics!$B$5:$E$5,0)))=0,"",INDEX(Metrics!$B$6:$E$22,ROW($A24)-ROW($A$7),MATCH(D$7,Metrics!$B$5:$E$5,0))),"")</f>
        <v/>
      </c>
      <c r="E24" s="142" t="str">
        <f>IFERROR(IF(LEN(INDEX(Metrics!$B$6:$E$22,ROW($A24)-ROW($A$7),MATCH(E$7,Metrics!$B$5:$E$5,0)))=0,"",INDEX(Metrics!$B$6:$E$22,ROW($A24)-ROW($A$7),MATCH(E$7,Metrics!$B$5:$E$5,0))),"")</f>
        <v/>
      </c>
      <c r="F24" s="46"/>
      <c r="G24" s="118" t="str">
        <f>IFERROR(IF(D24="","",IF(LEN(INDEX(PY_Actual!$F$6:$Q$22,MATCH(Monthly_Analysis!$D24,PY_Actual!$D$6:$D$22,0),MATCH(Calc!$L$11,PY_Actual!$F$5:$Q$5,0)))=0,"",INDEX(PY_Actual!$F$6:$Q$22,MATCH(Monthly_Analysis!$D24,PY_Actual!$D$6:$D$22,0),MATCH(Calc!$L$11,PY_Actual!$F$5:$Q$5,0)))),"")</f>
        <v/>
      </c>
      <c r="H24" s="119" t="str">
        <f>IFERROR(IF(D24="","",IF(LEN(INDEX(CY_Target!$F$6:$Q$22,MATCH(Monthly_Analysis!$D24,CY_Target!$D$6:$D$22,0),MATCH(Calc!$L$10,CY_Target!$F$5:$Q$5,0)))=0,"",INDEX(CY_Target!$F$6:$Q$22,MATCH(Monthly_Analysis!$D24,CY_Target!$D$6:$D$22,0),MATCH(Calc!$L$10,CY_Target!$F$5:$Q$5,0)))),"")</f>
        <v/>
      </c>
      <c r="I24" s="119" t="str">
        <f>IFERROR(IF(D24="","",IF(LEN(INDEX(CY_Actual!$F$6:$Q$22,MATCH(Monthly_Analysis!$D24,CY_Actual!$D$6:$D$22,0),MATCH(Calc!$L$10,CY_Actual!$F$5:$Q$5,0)))=0,"",INDEX(CY_Actual!$F$6:$Q$22,MATCH(Monthly_Analysis!$D24,CY_Actual!$D$6:$D$22,0),MATCH(Calc!$L$10,CY_Actual!$F$5:$Q$5,0)))),"")</f>
        <v/>
      </c>
      <c r="J24" s="139" t="str">
        <f>IFERROR(IF(OR(LEN($D24)=0,LEN(G24)=0,LEN(I24)=0),"",IF(INDEX(Metrics!$F$6:$F$22,MATCH(Monthly_Analysis!$B24,Metrics!$B$6:$B$22,0))=Calc!$L$7,G24/I24*100,I24/G24*100)),100)</f>
        <v/>
      </c>
      <c r="K24" s="140" t="str">
        <f>IFERROR(IF(OR(LEN($D24)=0,LEN(H24)=0,LEN(I24)=0),"",IF(INDEX(Metrics!$F$6:$F$22,MATCH(Monthly_Analysis!$B24,Metrics!$B$6:$B$22,0))=Calc!$L$7,H24/I24*100,I24/H24*100)),100)</f>
        <v/>
      </c>
      <c r="L24" s="57"/>
      <c r="M24" s="118" t="str">
        <f>IFERROR(IF(B24="","",INDEX(PY_Actual_Cumulative!$F$6:$Q$22,MATCH(Monthly_Analysis!$B24,PY_Actual_Cumulative!$B$6:$B$22,0),MATCH(Calc!$L$11,PY_Actual_Cumulative!$F$5:$Q$5,0))),"")</f>
        <v/>
      </c>
      <c r="N24" s="119" t="str">
        <f>IFERROR(IF(B24="","",INDEX(CY_Target_Cumulative!$F$6:$Q$22,MATCH(Monthly_Analysis!$B24,CY_Target_Cumulative!$B$6:$B$22,0),MATCH(Calc!$L$10,CY_Target_Cumulative!$F$5:$Q$5,0))),"")</f>
        <v/>
      </c>
      <c r="O24" s="119" t="str">
        <f>IFERROR(IF(B24="","",INDEX(CY_Actual_Cumulative!$F$6:$Q$22,MATCH(Monthly_Analysis!$B24,CY_Actual_Cumulative!$B$6:$B$22,0),MATCH(Calc!$L$10,CY_Actual_Cumulative!$F$5:$Q$5,0))),"")</f>
        <v/>
      </c>
      <c r="P24" s="139" t="str">
        <f>IFERROR(IF(OR(LEN($D24)=0,LEN(M24)=0,LEN(O24)=0),"",IF(INDEX(Metrics!$F$6:$F$22,MATCH(Monthly_Analysis!$B24,Metrics!$B$6:$B$22,0))=Calc!$L$7,M24/O24*100,O24/M24*100)),100)</f>
        <v/>
      </c>
      <c r="Q24" s="140" t="str">
        <f>IFERROR(IF(OR(LEN($D24)=0,LEN(N24)=0,LEN(O24)=0),"",IF(INDEX(Metrics!$F$6:$F$22,MATCH(Monthly_Analysis!$B24,Metrics!$B$6:$B$22,0))=Calc!$L$7,N24/O24*100,O24/N24*100)),100)</f>
        <v/>
      </c>
      <c r="S24" s="18"/>
    </row>
    <row r="25" spans="1:19" x14ac:dyDescent="0.25">
      <c r="A25" s="3"/>
      <c r="B25" s="216">
        <v>301</v>
      </c>
      <c r="C25" s="217" t="s">
        <v>130</v>
      </c>
      <c r="D25" s="217" t="s">
        <v>131</v>
      </c>
      <c r="E25" s="248" t="s">
        <v>100</v>
      </c>
      <c r="F25" s="254"/>
      <c r="G25" s="251"/>
      <c r="H25" s="241"/>
      <c r="I25" s="241"/>
      <c r="J25" s="232"/>
      <c r="K25" s="257"/>
      <c r="L25" s="254"/>
      <c r="M25" s="251"/>
      <c r="N25" s="241"/>
      <c r="O25" s="241"/>
      <c r="P25" s="232"/>
      <c r="Q25" s="233"/>
      <c r="S25" s="18"/>
    </row>
    <row r="26" spans="1:19" x14ac:dyDescent="0.25">
      <c r="A26" s="3"/>
      <c r="B26" s="216">
        <v>302</v>
      </c>
      <c r="C26" s="217" t="s">
        <v>130</v>
      </c>
      <c r="D26" s="217" t="s">
        <v>133</v>
      </c>
      <c r="E26" s="248" t="s">
        <v>112</v>
      </c>
      <c r="F26" s="254"/>
      <c r="G26" s="251"/>
      <c r="H26" s="241"/>
      <c r="I26" s="241"/>
      <c r="J26" s="232"/>
      <c r="K26" s="257"/>
      <c r="L26" s="254"/>
      <c r="M26" s="251"/>
      <c r="N26" s="241"/>
      <c r="O26" s="241"/>
      <c r="P26" s="232"/>
      <c r="Q26" s="233"/>
      <c r="S26" s="18"/>
    </row>
    <row r="27" spans="1:19" x14ac:dyDescent="0.25">
      <c r="A27" s="3"/>
      <c r="B27" s="216">
        <v>303</v>
      </c>
      <c r="C27" s="217" t="s">
        <v>130</v>
      </c>
      <c r="D27" s="217" t="s">
        <v>135</v>
      </c>
      <c r="E27" s="248" t="s">
        <v>112</v>
      </c>
      <c r="F27" s="254"/>
      <c r="G27" s="251"/>
      <c r="H27" s="241"/>
      <c r="I27" s="241"/>
      <c r="J27" s="232"/>
      <c r="K27" s="257"/>
      <c r="L27" s="254"/>
      <c r="M27" s="251"/>
      <c r="N27" s="241"/>
      <c r="O27" s="241"/>
      <c r="P27" s="232"/>
      <c r="Q27" s="233"/>
      <c r="S27" s="18"/>
    </row>
    <row r="28" spans="1:19" x14ac:dyDescent="0.2">
      <c r="A28" s="3"/>
      <c r="B28" s="216">
        <v>304</v>
      </c>
      <c r="C28" s="217" t="s">
        <v>130</v>
      </c>
      <c r="D28" s="217" t="s">
        <v>137</v>
      </c>
      <c r="E28" s="248" t="s">
        <v>112</v>
      </c>
      <c r="F28" s="255"/>
      <c r="G28" s="251"/>
      <c r="H28" s="241"/>
      <c r="I28" s="241"/>
      <c r="J28" s="232"/>
      <c r="K28" s="257"/>
      <c r="L28" s="255"/>
      <c r="M28" s="251"/>
      <c r="N28" s="241"/>
      <c r="O28" s="241"/>
      <c r="P28" s="232"/>
      <c r="Q28" s="233"/>
      <c r="S28" s="18"/>
    </row>
    <row r="29" spans="1:19" x14ac:dyDescent="0.25">
      <c r="A29" s="3"/>
      <c r="B29" s="216">
        <v>305</v>
      </c>
      <c r="C29" s="217" t="s">
        <v>130</v>
      </c>
      <c r="D29" s="217" t="s">
        <v>139</v>
      </c>
      <c r="E29" s="248" t="s">
        <v>105</v>
      </c>
      <c r="F29" s="254"/>
      <c r="G29" s="251"/>
      <c r="H29" s="241"/>
      <c r="I29" s="241"/>
      <c r="J29" s="232"/>
      <c r="K29" s="257"/>
      <c r="L29" s="254"/>
      <c r="M29" s="251"/>
      <c r="N29" s="241"/>
      <c r="O29" s="241"/>
      <c r="P29" s="232"/>
      <c r="Q29" s="233"/>
      <c r="S29" s="18"/>
    </row>
    <row r="30" spans="1:19" x14ac:dyDescent="0.25">
      <c r="A30" s="3"/>
      <c r="B30" s="216">
        <v>306</v>
      </c>
      <c r="C30" s="217" t="s">
        <v>130</v>
      </c>
      <c r="D30" s="217" t="s">
        <v>141</v>
      </c>
      <c r="E30" s="248" t="s">
        <v>112</v>
      </c>
      <c r="F30" s="254"/>
      <c r="G30" s="251"/>
      <c r="H30" s="241"/>
      <c r="I30" s="241"/>
      <c r="J30" s="232"/>
      <c r="K30" s="257"/>
      <c r="L30" s="254"/>
      <c r="M30" s="251"/>
      <c r="N30" s="241"/>
      <c r="O30" s="241"/>
      <c r="P30" s="232"/>
      <c r="Q30" s="233"/>
      <c r="S30" s="18"/>
    </row>
    <row r="31" spans="1:19" x14ac:dyDescent="0.2">
      <c r="A31" s="3"/>
      <c r="B31" s="216">
        <v>307</v>
      </c>
      <c r="C31" s="217" t="s">
        <v>130</v>
      </c>
      <c r="D31" s="220" t="s">
        <v>143</v>
      </c>
      <c r="E31" s="249" t="s">
        <v>112</v>
      </c>
      <c r="F31" s="255"/>
      <c r="G31" s="251"/>
      <c r="H31" s="241"/>
      <c r="I31" s="241"/>
      <c r="J31" s="232"/>
      <c r="K31" s="257"/>
      <c r="L31" s="255"/>
      <c r="M31" s="251"/>
      <c r="N31" s="241"/>
      <c r="O31" s="241"/>
      <c r="P31" s="232"/>
      <c r="Q31" s="233"/>
      <c r="S31" s="18"/>
    </row>
    <row r="32" spans="1:19" x14ac:dyDescent="0.25">
      <c r="A32" s="3"/>
      <c r="B32" s="216">
        <v>308</v>
      </c>
      <c r="C32" s="217" t="s">
        <v>130</v>
      </c>
      <c r="D32" s="217" t="s">
        <v>146</v>
      </c>
      <c r="E32" s="248" t="s">
        <v>146</v>
      </c>
      <c r="F32" s="256"/>
      <c r="G32" s="252"/>
      <c r="H32" s="244"/>
      <c r="I32" s="244"/>
      <c r="J32" s="258"/>
      <c r="K32" s="259"/>
      <c r="L32" s="254"/>
      <c r="M32" s="251"/>
      <c r="N32" s="241"/>
      <c r="O32" s="241"/>
      <c r="P32" s="232"/>
      <c r="Q32" s="233"/>
      <c r="S32" s="18"/>
    </row>
    <row r="33" spans="1:19" x14ac:dyDescent="0.25">
      <c r="A33" s="3"/>
      <c r="B33" s="216">
        <v>309</v>
      </c>
      <c r="C33" s="217" t="s">
        <v>130</v>
      </c>
      <c r="D33" s="217" t="s">
        <v>146</v>
      </c>
      <c r="E33" s="248" t="s">
        <v>146</v>
      </c>
      <c r="F33" s="254"/>
      <c r="G33" s="251"/>
      <c r="H33" s="241"/>
      <c r="I33" s="241"/>
      <c r="J33" s="232"/>
      <c r="K33" s="257"/>
      <c r="L33" s="254"/>
      <c r="M33" s="251"/>
      <c r="N33" s="241"/>
      <c r="O33" s="241"/>
      <c r="P33" s="232"/>
      <c r="Q33" s="233"/>
      <c r="S33" s="18"/>
    </row>
    <row r="34" spans="1:19" x14ac:dyDescent="0.25">
      <c r="A34" s="3"/>
      <c r="B34" s="216"/>
      <c r="C34" s="217"/>
      <c r="D34" s="217"/>
      <c r="E34" s="248"/>
      <c r="F34" s="254"/>
      <c r="G34" s="251"/>
      <c r="H34" s="241"/>
      <c r="I34" s="241"/>
      <c r="J34" s="232"/>
      <c r="K34" s="257"/>
      <c r="L34" s="254"/>
      <c r="M34" s="251"/>
      <c r="N34" s="241"/>
      <c r="O34" s="241"/>
      <c r="P34" s="232"/>
      <c r="Q34" s="233"/>
      <c r="S34" s="18"/>
    </row>
    <row r="35" spans="1:19" x14ac:dyDescent="0.25">
      <c r="A35" s="3"/>
      <c r="B35" s="216"/>
      <c r="C35" s="217"/>
      <c r="D35" s="217"/>
      <c r="E35" s="248"/>
      <c r="F35" s="254"/>
      <c r="G35" s="251"/>
      <c r="H35" s="241"/>
      <c r="I35" s="241"/>
      <c r="J35" s="232"/>
      <c r="K35" s="257"/>
      <c r="L35" s="254"/>
      <c r="M35" s="251"/>
      <c r="N35" s="241"/>
      <c r="O35" s="241"/>
      <c r="P35" s="232"/>
      <c r="Q35" s="233"/>
      <c r="S35" s="18"/>
    </row>
    <row r="36" spans="1:19" x14ac:dyDescent="0.25">
      <c r="A36" s="3"/>
      <c r="B36" s="216"/>
      <c r="C36" s="217"/>
      <c r="D36" s="217"/>
      <c r="E36" s="248"/>
      <c r="F36" s="254"/>
      <c r="G36" s="251"/>
      <c r="H36" s="241"/>
      <c r="I36" s="241"/>
      <c r="J36" s="232"/>
      <c r="K36" s="257"/>
      <c r="L36" s="254"/>
      <c r="M36" s="251"/>
      <c r="N36" s="241"/>
      <c r="O36" s="241"/>
      <c r="P36" s="232"/>
      <c r="Q36" s="233"/>
      <c r="S36" s="18"/>
    </row>
    <row r="37" spans="1:19" x14ac:dyDescent="0.25">
      <c r="A37" s="3"/>
      <c r="B37" s="216"/>
      <c r="C37" s="217"/>
      <c r="D37" s="217"/>
      <c r="E37" s="248"/>
      <c r="F37" s="254"/>
      <c r="G37" s="251"/>
      <c r="H37" s="241"/>
      <c r="I37" s="241"/>
      <c r="J37" s="232"/>
      <c r="K37" s="257"/>
      <c r="L37" s="254"/>
      <c r="M37" s="251"/>
      <c r="N37" s="241"/>
      <c r="O37" s="241"/>
      <c r="P37" s="232"/>
      <c r="Q37" s="233"/>
      <c r="S37" s="18"/>
    </row>
    <row r="38" spans="1:19" x14ac:dyDescent="0.2">
      <c r="A38" s="3"/>
      <c r="B38" s="216"/>
      <c r="C38" s="217"/>
      <c r="D38" s="217"/>
      <c r="E38" s="248"/>
      <c r="F38" s="255"/>
      <c r="G38" s="251"/>
      <c r="H38" s="241"/>
      <c r="I38" s="241"/>
      <c r="J38" s="232"/>
      <c r="K38" s="257"/>
      <c r="L38" s="255"/>
      <c r="M38" s="251"/>
      <c r="N38" s="241"/>
      <c r="O38" s="241"/>
      <c r="P38" s="232"/>
      <c r="Q38" s="233"/>
      <c r="S38" s="18"/>
    </row>
    <row r="39" spans="1:19" x14ac:dyDescent="0.25">
      <c r="A39" s="3"/>
      <c r="B39" s="216"/>
      <c r="C39" s="217"/>
      <c r="D39" s="217"/>
      <c r="E39" s="248"/>
      <c r="F39" s="254"/>
      <c r="G39" s="251"/>
      <c r="H39" s="241"/>
      <c r="I39" s="241"/>
      <c r="J39" s="232"/>
      <c r="K39" s="257"/>
      <c r="L39" s="254"/>
      <c r="M39" s="251"/>
      <c r="N39" s="241"/>
      <c r="O39" s="241"/>
      <c r="P39" s="232"/>
      <c r="Q39" s="233"/>
      <c r="S39" s="18"/>
    </row>
    <row r="40" spans="1:19" x14ac:dyDescent="0.2">
      <c r="A40" s="3"/>
      <c r="B40" s="216"/>
      <c r="C40" s="217"/>
      <c r="D40" s="217"/>
      <c r="E40" s="248"/>
      <c r="F40" s="255"/>
      <c r="G40" s="251"/>
      <c r="H40" s="241"/>
      <c r="I40" s="241"/>
      <c r="J40" s="232"/>
      <c r="K40" s="257"/>
      <c r="L40" s="255"/>
      <c r="M40" s="251"/>
      <c r="N40" s="241"/>
      <c r="O40" s="241"/>
      <c r="P40" s="232"/>
      <c r="Q40" s="233"/>
      <c r="S40" s="18"/>
    </row>
    <row r="41" spans="1:19" x14ac:dyDescent="0.25">
      <c r="A41" s="3"/>
      <c r="B41" s="216"/>
      <c r="C41" s="217"/>
      <c r="D41" s="217"/>
      <c r="E41" s="248"/>
      <c r="F41" s="256"/>
      <c r="G41" s="252"/>
      <c r="H41" s="244"/>
      <c r="I41" s="244"/>
      <c r="J41" s="258"/>
      <c r="K41" s="259"/>
      <c r="L41" s="256"/>
      <c r="M41" s="252"/>
      <c r="N41" s="244"/>
      <c r="O41" s="244"/>
      <c r="P41" s="258"/>
      <c r="Q41" s="262"/>
      <c r="S41" s="18"/>
    </row>
    <row r="42" spans="1:19" x14ac:dyDescent="0.25">
      <c r="A42" s="3"/>
      <c r="B42" s="216"/>
      <c r="C42" s="217"/>
      <c r="D42" s="217"/>
      <c r="E42" s="248"/>
      <c r="F42" s="254"/>
      <c r="G42" s="251"/>
      <c r="H42" s="241"/>
      <c r="I42" s="241"/>
      <c r="J42" s="232"/>
      <c r="K42" s="257"/>
      <c r="L42" s="254"/>
      <c r="M42" s="251"/>
      <c r="N42" s="241"/>
      <c r="O42" s="241"/>
      <c r="P42" s="232"/>
      <c r="Q42" s="233"/>
      <c r="S42" s="18"/>
    </row>
    <row r="43" spans="1:19" x14ac:dyDescent="0.25">
      <c r="A43" s="3"/>
      <c r="B43" s="216"/>
      <c r="C43" s="217"/>
      <c r="D43" s="217"/>
      <c r="E43" s="248"/>
      <c r="F43" s="254"/>
      <c r="G43" s="251"/>
      <c r="H43" s="241"/>
      <c r="I43" s="241"/>
      <c r="J43" s="232"/>
      <c r="K43" s="257"/>
      <c r="L43" s="254"/>
      <c r="M43" s="251"/>
      <c r="N43" s="241"/>
      <c r="O43" s="241"/>
      <c r="P43" s="232"/>
      <c r="Q43" s="233"/>
      <c r="S43" s="18"/>
    </row>
    <row r="44" spans="1:19" x14ac:dyDescent="0.25">
      <c r="A44" s="3"/>
      <c r="B44" s="216"/>
      <c r="C44" s="217"/>
      <c r="D44" s="217"/>
      <c r="E44" s="248"/>
      <c r="F44" s="254"/>
      <c r="G44" s="251"/>
      <c r="H44" s="241"/>
      <c r="I44" s="241"/>
      <c r="J44" s="232"/>
      <c r="K44" s="257"/>
      <c r="L44" s="254"/>
      <c r="M44" s="251"/>
      <c r="N44" s="241"/>
      <c r="O44" s="241"/>
      <c r="P44" s="232"/>
      <c r="Q44" s="233"/>
      <c r="S44" s="18"/>
    </row>
    <row r="45" spans="1:19" x14ac:dyDescent="0.25">
      <c r="A45" s="3"/>
      <c r="B45" s="216"/>
      <c r="C45" s="217"/>
      <c r="D45" s="217"/>
      <c r="E45" s="248"/>
      <c r="F45" s="254"/>
      <c r="G45" s="251"/>
      <c r="H45" s="241"/>
      <c r="I45" s="241"/>
      <c r="J45" s="232"/>
      <c r="K45" s="257"/>
      <c r="L45" s="254"/>
      <c r="M45" s="251"/>
      <c r="N45" s="241"/>
      <c r="O45" s="241"/>
      <c r="P45" s="232"/>
      <c r="Q45" s="233"/>
      <c r="S45" s="18"/>
    </row>
    <row r="46" spans="1:19" x14ac:dyDescent="0.25">
      <c r="A46" s="3"/>
      <c r="B46" s="216"/>
      <c r="C46" s="217"/>
      <c r="D46" s="217"/>
      <c r="E46" s="248"/>
      <c r="F46" s="256"/>
      <c r="G46" s="252"/>
      <c r="H46" s="244"/>
      <c r="I46" s="244"/>
      <c r="J46" s="258"/>
      <c r="K46" s="259"/>
      <c r="L46" s="256"/>
      <c r="M46" s="252"/>
      <c r="N46" s="244"/>
      <c r="O46" s="244"/>
      <c r="P46" s="258"/>
      <c r="Q46" s="262"/>
      <c r="S46" s="18"/>
    </row>
    <row r="47" spans="1:19" x14ac:dyDescent="0.25">
      <c r="B47" s="216"/>
      <c r="C47" s="217"/>
      <c r="D47" s="217"/>
      <c r="E47" s="248"/>
      <c r="F47" s="256"/>
      <c r="G47" s="252"/>
      <c r="H47" s="244"/>
      <c r="I47" s="244"/>
      <c r="J47" s="258"/>
      <c r="K47" s="259"/>
      <c r="L47" s="256"/>
      <c r="M47" s="252"/>
      <c r="N47" s="244"/>
      <c r="O47" s="244"/>
      <c r="P47" s="258"/>
      <c r="Q47" s="262"/>
      <c r="S47" s="18"/>
    </row>
    <row r="48" spans="1:19" x14ac:dyDescent="0.25">
      <c r="B48" s="216"/>
      <c r="C48" s="217"/>
      <c r="D48" s="217"/>
      <c r="E48" s="248"/>
      <c r="F48" s="256"/>
      <c r="G48" s="252"/>
      <c r="H48" s="244"/>
      <c r="I48" s="244"/>
      <c r="J48" s="258"/>
      <c r="K48" s="259"/>
      <c r="L48" s="256"/>
      <c r="M48" s="252"/>
      <c r="N48" s="244"/>
      <c r="O48" s="244"/>
      <c r="P48" s="258"/>
      <c r="Q48" s="262"/>
      <c r="S48" s="18"/>
    </row>
    <row r="49" spans="2:19" x14ac:dyDescent="0.25">
      <c r="B49" s="216"/>
      <c r="C49" s="217"/>
      <c r="D49" s="217"/>
      <c r="E49" s="248"/>
      <c r="F49" s="256"/>
      <c r="G49" s="252"/>
      <c r="H49" s="244"/>
      <c r="I49" s="244"/>
      <c r="J49" s="258"/>
      <c r="K49" s="259"/>
      <c r="L49" s="256"/>
      <c r="M49" s="252"/>
      <c r="N49" s="244"/>
      <c r="O49" s="244"/>
      <c r="P49" s="258"/>
      <c r="Q49" s="262"/>
      <c r="S49" s="18"/>
    </row>
    <row r="50" spans="2:19" x14ac:dyDescent="0.25">
      <c r="B50" s="216"/>
      <c r="C50" s="217"/>
      <c r="D50" s="217"/>
      <c r="E50" s="248"/>
      <c r="F50" s="256"/>
      <c r="G50" s="252"/>
      <c r="H50" s="244"/>
      <c r="I50" s="244"/>
      <c r="J50" s="258"/>
      <c r="K50" s="259"/>
      <c r="L50" s="256"/>
      <c r="M50" s="252"/>
      <c r="N50" s="244"/>
      <c r="O50" s="244"/>
      <c r="P50" s="258"/>
      <c r="Q50" s="262"/>
      <c r="S50" s="18"/>
    </row>
    <row r="51" spans="2:19" x14ac:dyDescent="0.25">
      <c r="B51" s="216"/>
      <c r="C51" s="217"/>
      <c r="D51" s="217"/>
      <c r="E51" s="248"/>
      <c r="F51" s="256"/>
      <c r="G51" s="252"/>
      <c r="H51" s="244"/>
      <c r="I51" s="244"/>
      <c r="J51" s="258"/>
      <c r="K51" s="259"/>
      <c r="L51" s="256"/>
      <c r="M51" s="252"/>
      <c r="N51" s="244"/>
      <c r="O51" s="244"/>
      <c r="P51" s="258"/>
      <c r="Q51" s="262"/>
      <c r="S51" s="18"/>
    </row>
    <row r="52" spans="2:19" x14ac:dyDescent="0.25">
      <c r="B52" s="216"/>
      <c r="C52" s="217"/>
      <c r="D52" s="217"/>
      <c r="E52" s="248"/>
      <c r="F52" s="256"/>
      <c r="G52" s="252"/>
      <c r="H52" s="244"/>
      <c r="I52" s="244"/>
      <c r="J52" s="258"/>
      <c r="K52" s="259"/>
      <c r="L52" s="256"/>
      <c r="M52" s="252"/>
      <c r="N52" s="244"/>
      <c r="O52" s="244"/>
      <c r="P52" s="258"/>
      <c r="Q52" s="262"/>
      <c r="S52" s="18"/>
    </row>
    <row r="53" spans="2:19" x14ac:dyDescent="0.25">
      <c r="B53" s="216"/>
      <c r="C53" s="217"/>
      <c r="D53" s="217"/>
      <c r="E53" s="248"/>
      <c r="F53" s="256"/>
      <c r="G53" s="252"/>
      <c r="H53" s="244"/>
      <c r="I53" s="244"/>
      <c r="J53" s="258"/>
      <c r="K53" s="259"/>
      <c r="L53" s="256"/>
      <c r="M53" s="252"/>
      <c r="N53" s="244"/>
      <c r="O53" s="244"/>
      <c r="P53" s="258"/>
      <c r="Q53" s="262"/>
      <c r="S53" s="18"/>
    </row>
    <row r="54" spans="2:19" x14ac:dyDescent="0.25">
      <c r="B54" s="216"/>
      <c r="C54" s="217"/>
      <c r="D54" s="217"/>
      <c r="E54" s="248"/>
      <c r="F54" s="256"/>
      <c r="G54" s="252"/>
      <c r="H54" s="244"/>
      <c r="I54" s="244"/>
      <c r="J54" s="258"/>
      <c r="K54" s="259"/>
      <c r="L54" s="256"/>
      <c r="M54" s="252"/>
      <c r="N54" s="244"/>
      <c r="O54" s="244"/>
      <c r="P54" s="258"/>
      <c r="Q54" s="262"/>
      <c r="S54" s="18"/>
    </row>
    <row r="55" spans="2:19" x14ac:dyDescent="0.25">
      <c r="B55" s="216"/>
      <c r="C55" s="217"/>
      <c r="D55" s="217"/>
      <c r="E55" s="248"/>
      <c r="F55" s="256"/>
      <c r="G55" s="252"/>
      <c r="H55" s="244"/>
      <c r="I55" s="244"/>
      <c r="J55" s="258"/>
      <c r="K55" s="259"/>
      <c r="L55" s="256"/>
      <c r="M55" s="252"/>
      <c r="N55" s="244"/>
      <c r="O55" s="244"/>
      <c r="P55" s="258"/>
      <c r="Q55" s="262"/>
      <c r="S55" s="18"/>
    </row>
    <row r="56" spans="2:19" x14ac:dyDescent="0.25">
      <c r="B56" s="216"/>
      <c r="C56" s="217"/>
      <c r="D56" s="217"/>
      <c r="E56" s="248"/>
      <c r="F56" s="256"/>
      <c r="G56" s="252"/>
      <c r="H56" s="244"/>
      <c r="I56" s="244"/>
      <c r="J56" s="258"/>
      <c r="K56" s="259"/>
      <c r="L56" s="256"/>
      <c r="M56" s="252"/>
      <c r="N56" s="244"/>
      <c r="O56" s="244"/>
      <c r="P56" s="258"/>
      <c r="Q56" s="262"/>
      <c r="S56" s="18"/>
    </row>
    <row r="57" spans="2:19" x14ac:dyDescent="0.25">
      <c r="B57" s="216"/>
      <c r="C57" s="217"/>
      <c r="D57" s="217"/>
      <c r="E57" s="248"/>
      <c r="F57" s="256"/>
      <c r="G57" s="252"/>
      <c r="H57" s="244"/>
      <c r="I57" s="244"/>
      <c r="J57" s="258"/>
      <c r="K57" s="259"/>
      <c r="L57" s="256"/>
      <c r="M57" s="252"/>
      <c r="N57" s="244"/>
      <c r="O57" s="244"/>
      <c r="P57" s="258"/>
      <c r="Q57" s="262"/>
    </row>
    <row r="58" spans="2:19" x14ac:dyDescent="0.25">
      <c r="B58" s="216"/>
      <c r="C58" s="217"/>
      <c r="D58" s="217"/>
      <c r="E58" s="248"/>
      <c r="F58" s="256"/>
      <c r="G58" s="252"/>
      <c r="H58" s="244"/>
      <c r="I58" s="244"/>
      <c r="J58" s="258"/>
      <c r="K58" s="259"/>
      <c r="L58" s="256"/>
      <c r="M58" s="252"/>
      <c r="N58" s="244"/>
      <c r="O58" s="244"/>
      <c r="P58" s="258"/>
      <c r="Q58" s="262"/>
      <c r="S58" s="23"/>
    </row>
    <row r="59" spans="2:19" x14ac:dyDescent="0.25">
      <c r="B59" s="216"/>
      <c r="C59" s="217"/>
      <c r="D59" s="217"/>
      <c r="E59" s="248"/>
      <c r="F59" s="256"/>
      <c r="G59" s="252"/>
      <c r="H59" s="244"/>
      <c r="I59" s="244"/>
      <c r="J59" s="258"/>
      <c r="K59" s="259"/>
      <c r="L59" s="256"/>
      <c r="M59" s="252"/>
      <c r="N59" s="244"/>
      <c r="O59" s="244"/>
      <c r="P59" s="258"/>
      <c r="Q59" s="262"/>
    </row>
    <row r="60" spans="2:19" x14ac:dyDescent="0.25">
      <c r="B60" s="216"/>
      <c r="C60" s="217"/>
      <c r="D60" s="217"/>
      <c r="E60" s="248"/>
      <c r="F60" s="256"/>
      <c r="G60" s="252"/>
      <c r="H60" s="244"/>
      <c r="I60" s="244"/>
      <c r="J60" s="258"/>
      <c r="K60" s="259"/>
      <c r="L60" s="256"/>
      <c r="M60" s="252"/>
      <c r="N60" s="244"/>
      <c r="O60" s="244"/>
      <c r="P60" s="258"/>
      <c r="Q60" s="262"/>
    </row>
    <row r="61" spans="2:19" x14ac:dyDescent="0.25">
      <c r="B61" s="216"/>
      <c r="C61" s="217"/>
      <c r="D61" s="217"/>
      <c r="E61" s="248"/>
      <c r="F61" s="256"/>
      <c r="G61" s="252"/>
      <c r="H61" s="244"/>
      <c r="I61" s="244"/>
      <c r="J61" s="258"/>
      <c r="K61" s="259"/>
      <c r="L61" s="256"/>
      <c r="M61" s="252"/>
      <c r="N61" s="244"/>
      <c r="O61" s="244"/>
      <c r="P61" s="258"/>
      <c r="Q61" s="262"/>
    </row>
    <row r="62" spans="2:19" x14ac:dyDescent="0.25">
      <c r="B62" s="216"/>
      <c r="C62" s="217"/>
      <c r="D62" s="217"/>
      <c r="E62" s="248"/>
      <c r="F62" s="256"/>
      <c r="G62" s="252"/>
      <c r="H62" s="244"/>
      <c r="I62" s="244"/>
      <c r="J62" s="258"/>
      <c r="K62" s="259"/>
      <c r="L62" s="256"/>
      <c r="M62" s="252"/>
      <c r="N62" s="244"/>
      <c r="O62" s="244"/>
      <c r="P62" s="258"/>
      <c r="Q62" s="262"/>
    </row>
    <row r="63" spans="2:19" x14ac:dyDescent="0.25">
      <c r="B63" s="216"/>
      <c r="C63" s="217"/>
      <c r="D63" s="217"/>
      <c r="E63" s="248"/>
      <c r="F63" s="256"/>
      <c r="G63" s="252"/>
      <c r="H63" s="244"/>
      <c r="I63" s="244"/>
      <c r="J63" s="258"/>
      <c r="K63" s="259"/>
      <c r="L63" s="256"/>
      <c r="M63" s="252"/>
      <c r="N63" s="244"/>
      <c r="O63" s="244"/>
      <c r="P63" s="258"/>
      <c r="Q63" s="262"/>
    </row>
    <row r="64" spans="2:19" x14ac:dyDescent="0.25">
      <c r="B64" s="216"/>
      <c r="C64" s="217"/>
      <c r="D64" s="217"/>
      <c r="E64" s="248"/>
      <c r="F64" s="256"/>
      <c r="G64" s="252"/>
      <c r="H64" s="244"/>
      <c r="I64" s="244"/>
      <c r="J64" s="258"/>
      <c r="K64" s="259"/>
      <c r="L64" s="256"/>
      <c r="M64" s="252"/>
      <c r="N64" s="244"/>
      <c r="O64" s="244"/>
      <c r="P64" s="258"/>
      <c r="Q64" s="262"/>
    </row>
    <row r="65" spans="2:17" x14ac:dyDescent="0.25">
      <c r="B65" s="216"/>
      <c r="C65" s="217"/>
      <c r="D65" s="217"/>
      <c r="E65" s="248"/>
      <c r="F65" s="256"/>
      <c r="G65" s="252"/>
      <c r="H65" s="244"/>
      <c r="I65" s="244"/>
      <c r="J65" s="258"/>
      <c r="K65" s="259"/>
      <c r="L65" s="256"/>
      <c r="M65" s="252"/>
      <c r="N65" s="244"/>
      <c r="O65" s="244"/>
      <c r="P65" s="258"/>
      <c r="Q65" s="262"/>
    </row>
    <row r="66" spans="2:17" x14ac:dyDescent="0.25">
      <c r="B66" s="216"/>
      <c r="C66" s="217"/>
      <c r="D66" s="217"/>
      <c r="E66" s="248"/>
      <c r="F66" s="256"/>
      <c r="G66" s="252"/>
      <c r="H66" s="244"/>
      <c r="I66" s="244"/>
      <c r="J66" s="258"/>
      <c r="K66" s="259"/>
      <c r="L66" s="256"/>
      <c r="M66" s="252"/>
      <c r="N66" s="244"/>
      <c r="O66" s="244"/>
      <c r="P66" s="258"/>
      <c r="Q66" s="262"/>
    </row>
    <row r="67" spans="2:17" x14ac:dyDescent="0.25">
      <c r="B67" s="216"/>
      <c r="C67" s="217"/>
      <c r="D67" s="217"/>
      <c r="E67" s="248"/>
      <c r="F67" s="256"/>
      <c r="G67" s="252"/>
      <c r="H67" s="244"/>
      <c r="I67" s="244"/>
      <c r="J67" s="258"/>
      <c r="K67" s="259"/>
      <c r="L67" s="256"/>
      <c r="M67" s="252"/>
      <c r="N67" s="244"/>
      <c r="O67" s="244"/>
      <c r="P67" s="258"/>
      <c r="Q67" s="262"/>
    </row>
    <row r="68" spans="2:17" x14ac:dyDescent="0.25">
      <c r="B68" s="216"/>
      <c r="C68" s="217"/>
      <c r="D68" s="217"/>
      <c r="E68" s="248"/>
      <c r="F68" s="256"/>
      <c r="G68" s="252"/>
      <c r="H68" s="244"/>
      <c r="I68" s="244"/>
      <c r="J68" s="258"/>
      <c r="K68" s="259"/>
      <c r="L68" s="256"/>
      <c r="M68" s="252"/>
      <c r="N68" s="244"/>
      <c r="O68" s="244"/>
      <c r="P68" s="258"/>
      <c r="Q68" s="262"/>
    </row>
    <row r="69" spans="2:17" x14ac:dyDescent="0.25">
      <c r="B69" s="216"/>
      <c r="C69" s="217"/>
      <c r="D69" s="217"/>
      <c r="E69" s="248"/>
      <c r="F69" s="256"/>
      <c r="G69" s="252"/>
      <c r="H69" s="244"/>
      <c r="I69" s="244"/>
      <c r="J69" s="258"/>
      <c r="K69" s="259"/>
      <c r="L69" s="256"/>
      <c r="M69" s="252"/>
      <c r="N69" s="244"/>
      <c r="O69" s="244"/>
      <c r="P69" s="258"/>
      <c r="Q69" s="262"/>
    </row>
    <row r="70" spans="2:17" x14ac:dyDescent="0.25">
      <c r="B70" s="216"/>
      <c r="C70" s="217"/>
      <c r="D70" s="217"/>
      <c r="E70" s="248"/>
      <c r="F70" s="256"/>
      <c r="G70" s="252"/>
      <c r="H70" s="244"/>
      <c r="I70" s="244"/>
      <c r="J70" s="258"/>
      <c r="K70" s="259"/>
      <c r="L70" s="256"/>
      <c r="M70" s="252"/>
      <c r="N70" s="244"/>
      <c r="O70" s="244"/>
      <c r="P70" s="258"/>
      <c r="Q70" s="262"/>
    </row>
    <row r="71" spans="2:17" x14ac:dyDescent="0.25">
      <c r="B71" s="216"/>
      <c r="C71" s="217"/>
      <c r="D71" s="217"/>
      <c r="E71" s="248"/>
      <c r="F71" s="256"/>
      <c r="G71" s="252"/>
      <c r="H71" s="244"/>
      <c r="I71" s="244"/>
      <c r="J71" s="258"/>
      <c r="K71" s="259"/>
      <c r="L71" s="256"/>
      <c r="M71" s="252"/>
      <c r="N71" s="244"/>
      <c r="O71" s="244"/>
      <c r="P71" s="258"/>
      <c r="Q71" s="262"/>
    </row>
    <row r="72" spans="2:17" x14ac:dyDescent="0.25">
      <c r="B72" s="223"/>
      <c r="C72" s="224"/>
      <c r="D72" s="224"/>
      <c r="E72" s="250"/>
      <c r="F72" s="256"/>
      <c r="G72" s="253"/>
      <c r="H72" s="246"/>
      <c r="I72" s="246"/>
      <c r="J72" s="260"/>
      <c r="K72" s="261"/>
      <c r="L72" s="256"/>
      <c r="M72" s="253"/>
      <c r="N72" s="246"/>
      <c r="O72" s="246"/>
      <c r="P72" s="260"/>
      <c r="Q72" s="263"/>
    </row>
  </sheetData>
  <sheetProtection algorithmName="SHA-512" hashValue="oW/yU0sblg1eP2N8EBL8+93/4YAruhKBNwMF9CBcEwvqV/blXPzWLi5moFpzqYbhqrwRLlVYwJUK2T60FRtjYQ==" saltValue="tGHGGrj0vZ0e7eR7/U/JxQ==" spinCount="100000" sheet="1" objects="1" scenarios="1"/>
  <conditionalFormatting sqref="B8:E72 G8:K72 M8:Q72">
    <cfRule type="expression" dxfId="2" priority="2">
      <formula>$C8&lt;&gt;$C9</formula>
    </cfRule>
  </conditionalFormatting>
  <conditionalFormatting sqref="P8:Q24 J8:K24">
    <cfRule type="cellIs" dxfId="1" priority="3" operator="greaterThan">
      <formula>99.99</formula>
    </cfRule>
    <cfRule type="cellIs" dxfId="0" priority="4" operator="lessThan">
      <formula>80</formula>
    </cfRule>
  </conditionalFormatting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9" id="{6FB29447-4917-49B3-A84D-EDFE8803FAC5}">
            <x14:iconSet iconSet="4TrafficLights" custom="1">
              <x14:cfvo type="percent">
                <xm:f>0</xm:f>
              </x14:cfvo>
              <x14:cfvo type="num">
                <xm:f>0.1</xm:f>
              </x14:cfvo>
              <x14:cfvo type="num">
                <xm:f>80</xm:f>
              </x14:cfvo>
              <x14:cfvo type="num">
                <xm:f>100</xm:f>
              </x14:cfvo>
              <x14:cfIcon iconSet="NoIcons" iconId="0"/>
              <x14:cfIcon iconSet="3TrafficLights1" iconId="0"/>
              <x14:cfIcon iconSet="3TrafficLights1" iconId="1"/>
              <x14:cfIcon iconSet="3TrafficLights1" iconId="2"/>
            </x14:iconSet>
          </x14:cfRule>
          <xm:sqref>P8:Q24 J8:K24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Calc!$H$7:$H$18</xm:f>
          </x14:formula1>
          <xm:sqref>C5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rgb="FF7030A0"/>
    <pageSetUpPr autoPageBreaks="0" fitToPage="1"/>
  </sheetPr>
  <dimension ref="A1:W35"/>
  <sheetViews>
    <sheetView showGridLines="0" showRowColHeaders="0" zoomScaleNormal="100" zoomScaleSheetLayoutView="85" workbookViewId="0">
      <pane ySplit="6" topLeftCell="A7" activePane="bottomLeft" state="frozen"/>
      <selection activeCell="A6" sqref="A6"/>
      <selection pane="bottomLeft" activeCell="A7" sqref="A7"/>
    </sheetView>
  </sheetViews>
  <sheetFormatPr defaultColWidth="8.85546875" defaultRowHeight="15" x14ac:dyDescent="0.25"/>
  <cols>
    <col min="1" max="1" width="3.7109375" style="1" customWidth="1"/>
    <col min="2" max="2" width="12.7109375" style="1" customWidth="1"/>
    <col min="3" max="3" width="18.42578125" style="21" customWidth="1"/>
    <col min="4" max="15" width="11.7109375" style="21" customWidth="1"/>
    <col min="16" max="16" width="3.7109375" style="21" customWidth="1"/>
    <col min="17" max="17" width="5.140625" style="21" customWidth="1"/>
    <col min="18" max="16384" width="8.85546875" style="21"/>
  </cols>
  <sheetData>
    <row r="1" spans="1:23" s="3" customFormat="1" ht="6.75" customHeight="1" x14ac:dyDescent="0.25">
      <c r="E1" s="4"/>
    </row>
    <row r="2" spans="1:23" s="103" customFormat="1" ht="20.100000000000001" customHeight="1" x14ac:dyDescent="0.25">
      <c r="B2" s="104" t="s">
        <v>97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1:23" s="108" customFormat="1" ht="24" customHeight="1" x14ac:dyDescent="0.25">
      <c r="B3" s="99" t="s">
        <v>84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R3" s="109"/>
      <c r="S3" s="109"/>
      <c r="T3" s="109"/>
      <c r="U3" s="109"/>
      <c r="V3" s="109"/>
      <c r="W3" s="109"/>
    </row>
    <row r="4" spans="1:23" s="5" customFormat="1" ht="9.9499999999999993" customHeight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3" s="5" customFormat="1" ht="22.7" customHeight="1" x14ac:dyDescent="0.25">
      <c r="B5" s="212" t="s">
        <v>145</v>
      </c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4"/>
      <c r="P5" s="8"/>
      <c r="Q5" s="8"/>
    </row>
    <row r="6" spans="1:23" s="5" customFormat="1" ht="3.95" customHeight="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3" s="5" customFormat="1" ht="3.95" customHeight="1" x14ac:dyDescent="0.25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23" ht="20.100000000000001" customHeight="1" x14ac:dyDescent="0.25">
      <c r="A8" s="3"/>
      <c r="B8" s="46"/>
      <c r="C8" s="47"/>
      <c r="D8" s="48" t="str">
        <f>IFERROR(INDEX(Calc!$H$7:$H$18,COLUMN(D$6)-COLUMN($C$6)),"")</f>
        <v>Jan 2022</v>
      </c>
      <c r="E8" s="49" t="str">
        <f>IFERROR(INDEX(Calc!$H$7:$H$18,COLUMN(E$6)-COLUMN($C$6)),"")</f>
        <v>Feb 2022</v>
      </c>
      <c r="F8" s="49" t="str">
        <f>IFERROR(INDEX(Calc!$H$7:$H$18,COLUMN(F$6)-COLUMN($C$6)),"")</f>
        <v>Mar 2022</v>
      </c>
      <c r="G8" s="49" t="str">
        <f>IFERROR(INDEX(Calc!$H$7:$H$18,COLUMN(G$6)-COLUMN($C$6)),"")</f>
        <v>Apr 2022</v>
      </c>
      <c r="H8" s="49" t="str">
        <f>IFERROR(INDEX(Calc!$H$7:$H$18,COLUMN(H$6)-COLUMN($C$6)),"")</f>
        <v>May 2022</v>
      </c>
      <c r="I8" s="49" t="str">
        <f>IFERROR(INDEX(Calc!$H$7:$H$18,COLUMN(I$6)-COLUMN($C$6)),"")</f>
        <v>Jun 2022</v>
      </c>
      <c r="J8" s="49" t="str">
        <f>IFERROR(INDEX(Calc!$H$7:$H$18,COLUMN(J$6)-COLUMN($C$6)),"")</f>
        <v>Jul 2022</v>
      </c>
      <c r="K8" s="49" t="str">
        <f>IFERROR(INDEX(Calc!$H$7:$H$18,COLUMN(K$6)-COLUMN($C$6)),"")</f>
        <v>Aug 2022</v>
      </c>
      <c r="L8" s="49" t="str">
        <f>IFERROR(INDEX(Calc!$H$7:$H$18,COLUMN(L$6)-COLUMN($C$6)),"")</f>
        <v>Sep 2022</v>
      </c>
      <c r="M8" s="49" t="str">
        <f>IFERROR(INDEX(Calc!$H$7:$H$18,COLUMN(M$6)-COLUMN($C$6)),"")</f>
        <v>Oct 2022</v>
      </c>
      <c r="N8" s="49" t="str">
        <f>IFERROR(INDEX(Calc!$H$7:$H$18,COLUMN(N$6)-COLUMN($C$6)),"")</f>
        <v>Nov 2022</v>
      </c>
      <c r="O8" s="50" t="str">
        <f>IFERROR(INDEX(Calc!$H$7:$H$18,COLUMN(O$6)-COLUMN($C$6)),"")</f>
        <v>Dec 2022</v>
      </c>
    </row>
    <row r="9" spans="1:23" ht="15" customHeight="1" x14ac:dyDescent="0.25">
      <c r="A9" s="3"/>
      <c r="B9" s="209" t="s">
        <v>2</v>
      </c>
      <c r="C9" s="170" t="s">
        <v>44</v>
      </c>
      <c r="D9" s="164">
        <f>IFERROR(IF(Calc!$L$15="","",INDEX(PY_Actual!$F$6:$Q$22,MATCH(Calc!$L$15,PY_Actual!$D$6:$D$22,0),MATCH(INDEX(Calc!$I$7:$I$18,MATCH(KPI_Analysis!D$8,Calc!$H$7:$H$18,0)),PY_Actual!$F$5:$Q$5,0))),"")</f>
        <v>14.000000000000002</v>
      </c>
      <c r="E9" s="164">
        <f>IFERROR(IF(Calc!$L$15="","",INDEX(PY_Actual!$F$6:$Q$22,MATCH(Calc!$L$15,PY_Actual!$D$6:$D$22,0),MATCH(INDEX(Calc!$I$7:$I$18,MATCH(KPI_Analysis!E$8,Calc!$H$7:$H$18,0)),PY_Actual!$F$5:$Q$5,0))),"")</f>
        <v>14.249999999999998</v>
      </c>
      <c r="F9" s="164">
        <f>IFERROR(IF(Calc!$L$15="","",INDEX(PY_Actual!$F$6:$Q$22,MATCH(Calc!$L$15,PY_Actual!$D$6:$D$22,0),MATCH(INDEX(Calc!$I$7:$I$18,MATCH(KPI_Analysis!F$8,Calc!$H$7:$H$18,0)),PY_Actual!$F$5:$Q$5,0))),"")</f>
        <v>14.249999999999998</v>
      </c>
      <c r="G9" s="164">
        <f>IFERROR(IF(Calc!$L$15="","",INDEX(PY_Actual!$F$6:$Q$22,MATCH(Calc!$L$15,PY_Actual!$D$6:$D$22,0),MATCH(INDEX(Calc!$I$7:$I$18,MATCH(KPI_Analysis!G$8,Calc!$H$7:$H$18,0)),PY_Actual!$F$5:$Q$5,0))),"")</f>
        <v>13.125</v>
      </c>
      <c r="H9" s="164">
        <f>IFERROR(IF(Calc!$L$15="","",INDEX(PY_Actual!$F$6:$Q$22,MATCH(Calc!$L$15,PY_Actual!$D$6:$D$22,0),MATCH(INDEX(Calc!$I$7:$I$18,MATCH(KPI_Analysis!H$8,Calc!$H$7:$H$18,0)),PY_Actual!$F$5:$Q$5,0))),"")</f>
        <v>14.000000000000002</v>
      </c>
      <c r="I9" s="164">
        <f>IFERROR(IF(Calc!$L$15="","",INDEX(PY_Actual!$F$6:$Q$22,MATCH(Calc!$L$15,PY_Actual!$D$6:$D$22,0),MATCH(INDEX(Calc!$I$7:$I$18,MATCH(KPI_Analysis!I$8,Calc!$H$7:$H$18,0)),PY_Actual!$F$5:$Q$5,0))),"")</f>
        <v>13.5</v>
      </c>
      <c r="J9" s="164">
        <f>IFERROR(IF(Calc!$L$15="","",INDEX(PY_Actual!$F$6:$Q$22,MATCH(Calc!$L$15,PY_Actual!$D$6:$D$22,0),MATCH(INDEX(Calc!$I$7:$I$18,MATCH(KPI_Analysis!J$8,Calc!$H$7:$H$18,0)),PY_Actual!$F$5:$Q$5,0))),"")</f>
        <v>0</v>
      </c>
      <c r="K9" s="164">
        <f>IFERROR(IF(Calc!$L$15="","",INDEX(PY_Actual!$F$6:$Q$22,MATCH(Calc!$L$15,PY_Actual!$D$6:$D$22,0),MATCH(INDEX(Calc!$I$7:$I$18,MATCH(KPI_Analysis!K$8,Calc!$H$7:$H$18,0)),PY_Actual!$F$5:$Q$5,0))),"")</f>
        <v>0</v>
      </c>
      <c r="L9" s="164">
        <f>IFERROR(IF(Calc!$L$15="","",INDEX(PY_Actual!$F$6:$Q$22,MATCH(Calc!$L$15,PY_Actual!$D$6:$D$22,0),MATCH(INDEX(Calc!$I$7:$I$18,MATCH(KPI_Analysis!L$8,Calc!$H$7:$H$18,0)),PY_Actual!$F$5:$Q$5,0))),"")</f>
        <v>0</v>
      </c>
      <c r="M9" s="164">
        <f>IFERROR(IF(Calc!$L$15="","",INDEX(PY_Actual!$F$6:$Q$22,MATCH(Calc!$L$15,PY_Actual!$D$6:$D$22,0),MATCH(INDEX(Calc!$I$7:$I$18,MATCH(KPI_Analysis!M$8,Calc!$H$7:$H$18,0)),PY_Actual!$F$5:$Q$5,0))),"")</f>
        <v>0</v>
      </c>
      <c r="N9" s="164">
        <f>IFERROR(IF(Calc!$L$15="","",INDEX(PY_Actual!$F$6:$Q$22,MATCH(Calc!$L$15,PY_Actual!$D$6:$D$22,0),MATCH(INDEX(Calc!$I$7:$I$18,MATCH(KPI_Analysis!N$8,Calc!$H$7:$H$18,0)),PY_Actual!$F$5:$Q$5,0))),"")</f>
        <v>0</v>
      </c>
      <c r="O9" s="165">
        <f>IFERROR(IF(Calc!$L$15="","",INDEX(PY_Actual!$F$6:$Q$22,MATCH(Calc!$L$15,PY_Actual!$D$6:$D$22,0),MATCH(INDEX(Calc!$I$7:$I$18,MATCH(KPI_Analysis!O$8,Calc!$H$7:$H$18,0)),PY_Actual!$F$5:$Q$5,0))),"")</f>
        <v>0</v>
      </c>
    </row>
    <row r="10" spans="1:23" ht="15" customHeight="1" x14ac:dyDescent="0.25">
      <c r="A10" s="3"/>
      <c r="B10" s="210"/>
      <c r="C10" s="171" t="s">
        <v>4</v>
      </c>
      <c r="D10" s="166">
        <f>IFERROR(IF(Calc!$L$15="","",INDEX(CY_Target!$F$6:$Q$22,MATCH(Calc!$L$15,CY_Target!$D$6:$D$22,0),MATCH(KPI_Analysis!D$8,CY_Target!$F$5:$Q$5,0))),"")</f>
        <v>12.5</v>
      </c>
      <c r="E10" s="166">
        <f>IFERROR(IF(Calc!$L$15="","",INDEX(CY_Target!$F$6:$Q$22,MATCH(Calc!$L$15,CY_Target!$D$6:$D$22,0),MATCH(KPI_Analysis!E$8,CY_Target!$F$5:$Q$5,0))),"")</f>
        <v>12.5</v>
      </c>
      <c r="F10" s="166">
        <f>IFERROR(IF(Calc!$L$15="","",INDEX(CY_Target!$F$6:$Q$22,MATCH(Calc!$L$15,CY_Target!$D$6:$D$22,0),MATCH(KPI_Analysis!F$8,CY_Target!$F$5:$Q$5,0))),"")</f>
        <v>12.5</v>
      </c>
      <c r="G10" s="166">
        <f>IFERROR(IF(Calc!$L$15="","",INDEX(CY_Target!$F$6:$Q$22,MATCH(Calc!$L$15,CY_Target!$D$6:$D$22,0),MATCH(KPI_Analysis!G$8,CY_Target!$F$5:$Q$5,0))),"")</f>
        <v>12.5</v>
      </c>
      <c r="H10" s="166">
        <f>IFERROR(IF(Calc!$L$15="","",INDEX(CY_Target!$F$6:$Q$22,MATCH(Calc!$L$15,CY_Target!$D$6:$D$22,0),MATCH(KPI_Analysis!H$8,CY_Target!$F$5:$Q$5,0))),"")</f>
        <v>12.5</v>
      </c>
      <c r="I10" s="166">
        <f>IFERROR(IF(Calc!$L$15="","",INDEX(CY_Target!$F$6:$Q$22,MATCH(Calc!$L$15,CY_Target!$D$6:$D$22,0),MATCH(KPI_Analysis!I$8,CY_Target!$F$5:$Q$5,0))),"")</f>
        <v>12.5</v>
      </c>
      <c r="J10" s="166">
        <f>IFERROR(IF(Calc!$L$15="","",INDEX(CY_Target!$F$6:$Q$22,MATCH(Calc!$L$15,CY_Target!$D$6:$D$22,0),MATCH(KPI_Analysis!J$8,CY_Target!$F$5:$Q$5,0))),"")</f>
        <v>0</v>
      </c>
      <c r="K10" s="166">
        <f>IFERROR(IF(Calc!$L$15="","",INDEX(CY_Target!$F$6:$Q$22,MATCH(Calc!$L$15,CY_Target!$D$6:$D$22,0),MATCH(KPI_Analysis!K$8,CY_Target!$F$5:$Q$5,0))),"")</f>
        <v>0</v>
      </c>
      <c r="L10" s="166">
        <f>IFERROR(IF(Calc!$L$15="","",INDEX(CY_Target!$F$6:$Q$22,MATCH(Calc!$L$15,CY_Target!$D$6:$D$22,0),MATCH(KPI_Analysis!L$8,CY_Target!$F$5:$Q$5,0))),"")</f>
        <v>0</v>
      </c>
      <c r="M10" s="166">
        <f>IFERROR(IF(Calc!$L$15="","",INDEX(CY_Target!$F$6:$Q$22,MATCH(Calc!$L$15,CY_Target!$D$6:$D$22,0),MATCH(KPI_Analysis!M$8,CY_Target!$F$5:$Q$5,0))),"")</f>
        <v>0</v>
      </c>
      <c r="N10" s="166">
        <f>IFERROR(IF(Calc!$L$15="","",INDEX(CY_Target!$F$6:$Q$22,MATCH(Calc!$L$15,CY_Target!$D$6:$D$22,0),MATCH(KPI_Analysis!N$8,CY_Target!$F$5:$Q$5,0))),"")</f>
        <v>0</v>
      </c>
      <c r="O10" s="167">
        <f>IFERROR(IF(Calc!$L$15="","",INDEX(CY_Target!$F$6:$Q$22,MATCH(Calc!$L$15,CY_Target!$D$6:$D$22,0),MATCH(KPI_Analysis!O$8,CY_Target!$F$5:$Q$5,0))),"")</f>
        <v>0</v>
      </c>
    </row>
    <row r="11" spans="1:23" ht="15" customHeight="1" x14ac:dyDescent="0.25">
      <c r="A11" s="3"/>
      <c r="B11" s="210"/>
      <c r="C11" s="171" t="s">
        <v>5</v>
      </c>
      <c r="D11" s="166">
        <f>IFERROR(IF(Calc!$L$15="","",INDEX(CY_Actual!$F$6:$Q$22,MATCH(Calc!$L$15,CY_Actual!$D$6:$D$22,0),MATCH(KPI_Analysis!D$8,CY_Actual!$F$5:$Q$5,0))),"")</f>
        <v>14.249684459592006</v>
      </c>
      <c r="E11" s="166">
        <f>IFERROR(IF(Calc!$L$15="","",INDEX(CY_Actual!$F$6:$Q$22,MATCH(Calc!$L$15,CY_Actual!$D$6:$D$22,0),MATCH(KPI_Analysis!E$8,CY_Actual!$F$5:$Q$5,0))),"")</f>
        <v>13.083669348750004</v>
      </c>
      <c r="F11" s="166">
        <f>IFERROR(IF(Calc!$L$15="","",INDEX(CY_Actual!$F$6:$Q$22,MATCH(Calc!$L$15,CY_Actual!$D$6:$D$22,0),MATCH(KPI_Analysis!F$8,CY_Actual!$F$5:$Q$5,0))),"")</f>
        <v>15.31584444708864</v>
      </c>
      <c r="G11" s="166">
        <f>IFERROR(IF(Calc!$L$15="","",INDEX(CY_Actual!$F$6:$Q$22,MATCH(Calc!$L$15,CY_Actual!$D$6:$D$22,0),MATCH(KPI_Analysis!G$8,CY_Actual!$F$5:$Q$5,0))),"")</f>
        <v>13.087771231791113</v>
      </c>
      <c r="H11" s="166">
        <f>IFERROR(IF(Calc!$L$15="","",INDEX(CY_Actual!$F$6:$Q$22,MATCH(Calc!$L$15,CY_Actual!$D$6:$D$22,0),MATCH(KPI_Analysis!H$8,CY_Actual!$F$5:$Q$5,0))),"")</f>
        <v>13.780951089492795</v>
      </c>
      <c r="I11" s="166">
        <f>IFERROR(IF(Calc!$L$15="","",INDEX(CY_Actual!$F$6:$Q$22,MATCH(Calc!$L$15,CY_Actual!$D$6:$D$22,0),MATCH(KPI_Analysis!I$8,CY_Actual!$F$5:$Q$5,0))),"")</f>
        <v>13.871040527734795</v>
      </c>
      <c r="J11" s="166">
        <f>IFERROR(IF(Calc!$L$15="","",INDEX(CY_Actual!$F$6:$Q$22,MATCH(Calc!$L$15,CY_Actual!$D$6:$D$22,0),MATCH(KPI_Analysis!J$8,CY_Actual!$F$5:$Q$5,0))),"")</f>
        <v>0</v>
      </c>
      <c r="K11" s="166">
        <f>IFERROR(IF(Calc!$L$15="","",INDEX(CY_Actual!$F$6:$Q$22,MATCH(Calc!$L$15,CY_Actual!$D$6:$D$22,0),MATCH(KPI_Analysis!K$8,CY_Actual!$F$5:$Q$5,0))),"")</f>
        <v>0</v>
      </c>
      <c r="L11" s="166">
        <f>IFERROR(IF(Calc!$L$15="","",INDEX(CY_Actual!$F$6:$Q$22,MATCH(Calc!$L$15,CY_Actual!$D$6:$D$22,0),MATCH(KPI_Analysis!L$8,CY_Actual!$F$5:$Q$5,0))),"")</f>
        <v>0</v>
      </c>
      <c r="M11" s="166">
        <f>IFERROR(IF(Calc!$L$15="","",INDEX(CY_Actual!$F$6:$Q$22,MATCH(Calc!$L$15,CY_Actual!$D$6:$D$22,0),MATCH(KPI_Analysis!M$8,CY_Actual!$F$5:$Q$5,0))),"")</f>
        <v>0</v>
      </c>
      <c r="N11" s="166">
        <f>IFERROR(IF(Calc!$L$15="","",INDEX(CY_Actual!$F$6:$Q$22,MATCH(Calc!$L$15,CY_Actual!$D$6:$D$22,0),MATCH(KPI_Analysis!N$8,CY_Actual!$F$5:$Q$5,0))),"")</f>
        <v>0</v>
      </c>
      <c r="O11" s="167">
        <f>IFERROR(IF(Calc!$L$15="","",INDEX(CY_Actual!$F$6:$Q$22,MATCH(Calc!$L$15,CY_Actual!$D$6:$D$22,0),MATCH(KPI_Analysis!O$8,CY_Actual!$F$5:$Q$5,0))),"")</f>
        <v>0</v>
      </c>
    </row>
    <row r="12" spans="1:23" ht="15" customHeight="1" x14ac:dyDescent="0.25">
      <c r="A12" s="3"/>
      <c r="B12" s="211"/>
      <c r="C12" s="172" t="s">
        <v>9</v>
      </c>
      <c r="D12" s="168">
        <f>IF(OR(LEN(D$10)=0,LEN(D$11)=0),"",IFERROR(IF(Calc!$L$16=Calc!$L$7,D$10/D$11*100,D$11/D$10*100),""))</f>
        <v>87.721240673408545</v>
      </c>
      <c r="E12" s="168">
        <f>IF(OR(LEN(E$10)=0,LEN(E$11)=0),"",IFERROR(IF(Calc!$L$16=Calc!$L$7,E$10/E$11*100,E$11/E$10*100),""))</f>
        <v>95.53894757508705</v>
      </c>
      <c r="F12" s="168">
        <f>IF(OR(LEN(F$10)=0,LEN(F$11)=0),"",IFERROR(IF(Calc!$L$16=Calc!$L$7,F$10/F$11*100,F$11/F$10*100),""))</f>
        <v>81.614827332462895</v>
      </c>
      <c r="G12" s="168">
        <f>IF(OR(LEN(G$10)=0,LEN(G$11)=0),"",IFERROR(IF(Calc!$L$16=Calc!$L$7,G$10/G$11*100,G$11/G$10*100),""))</f>
        <v>95.509004387520349</v>
      </c>
      <c r="H12" s="168">
        <f>IF(OR(LEN(H$10)=0,LEN(H$11)=0),"",IFERROR(IF(Calc!$L$16=Calc!$L$7,H$10/H$11*100,H$11/H$10*100),""))</f>
        <v>90.704915203788445</v>
      </c>
      <c r="I12" s="168">
        <f>IF(OR(LEN(I$10)=0,LEN(I$11)=0),"",IFERROR(IF(Calc!$L$16=Calc!$L$7,I$10/I$11*100,I$11/I$10*100),""))</f>
        <v>90.115806200742952</v>
      </c>
      <c r="J12" s="168" t="str">
        <f>IF(OR(LEN(J$10)=0,LEN(J$11)=0),"",IFERROR(IF(Calc!$L$16=Calc!$L$7,J$10/J$11*100,J$11/J$10*100),""))</f>
        <v/>
      </c>
      <c r="K12" s="168" t="str">
        <f>IF(OR(LEN(K$10)=0,LEN(K$11)=0),"",IFERROR(IF(Calc!$L$16=Calc!$L$7,K$10/K$11*100,K$11/K$10*100),""))</f>
        <v/>
      </c>
      <c r="L12" s="168" t="str">
        <f>IF(OR(LEN(L$10)=0,LEN(L$11)=0),"",IFERROR(IF(Calc!$L$16=Calc!$L$7,L$10/L$11*100,L$11/L$10*100),""))</f>
        <v/>
      </c>
      <c r="M12" s="168" t="str">
        <f>IF(OR(LEN(M$10)=0,LEN(M$11)=0),"",IFERROR(IF(Calc!$L$16=Calc!$L$7,M$10/M$11*100,M$11/M$10*100),""))</f>
        <v/>
      </c>
      <c r="N12" s="168" t="str">
        <f>IF(OR(LEN(N$10)=0,LEN(N$11)=0),"",IFERROR(IF(Calc!$L$16=Calc!$L$7,N$10/N$11*100,N$11/N$10*100),""))</f>
        <v/>
      </c>
      <c r="O12" s="169" t="str">
        <f>IF(OR(LEN(O$10)=0,LEN(O$11)=0),"",IFERROR(IF(Calc!$L$16=Calc!$L$7,O$10/O$11*100,O$11/O$10*100),""))</f>
        <v/>
      </c>
    </row>
    <row r="13" spans="1:23" ht="15" customHeight="1" x14ac:dyDescent="0.25">
      <c r="A13" s="3"/>
      <c r="B13" s="209" t="s">
        <v>3</v>
      </c>
      <c r="C13" s="170" t="s">
        <v>51</v>
      </c>
      <c r="D13" s="164">
        <f>IFERROR(IF(Calc!$L$15="","",INDEX(PY_Actual_Cumulative!$F$6:$Q$22,MATCH(Calc!$L$15,PY_Actual_Cumulative!$D$6:$D$22,0),MATCH(INDEX(Calc!$I$7:$I$18,MATCH(KPI_Analysis!D$8,Calc!$H$7:$H$18,0)),PY_Actual_Cumulative!$F$5:$Q$5,0))),"")</f>
        <v>14.000000000000002</v>
      </c>
      <c r="E13" s="164">
        <f>IFERROR(IF(Calc!$L$15="","",INDEX(PY_Actual_Cumulative!$F$6:$Q$22,MATCH(Calc!$L$15,PY_Actual_Cumulative!$D$6:$D$22,0),MATCH(INDEX(Calc!$I$7:$I$18,MATCH(KPI_Analysis!E$8,Calc!$H$7:$H$18,0)),PY_Actual_Cumulative!$F$5:$Q$5,0))),"")</f>
        <v>14.125</v>
      </c>
      <c r="F13" s="164">
        <f>IFERROR(IF(Calc!$L$15="","",INDEX(PY_Actual_Cumulative!$F$6:$Q$22,MATCH(Calc!$L$15,PY_Actual_Cumulative!$D$6:$D$22,0),MATCH(INDEX(Calc!$I$7:$I$18,MATCH(KPI_Analysis!F$8,Calc!$H$7:$H$18,0)),PY_Actual_Cumulative!$F$5:$Q$5,0))),"")</f>
        <v>14.166666666666666</v>
      </c>
      <c r="G13" s="164">
        <f>IFERROR(IF(Calc!$L$15="","",INDEX(PY_Actual_Cumulative!$F$6:$Q$22,MATCH(Calc!$L$15,PY_Actual_Cumulative!$D$6:$D$22,0),MATCH(INDEX(Calc!$I$7:$I$18,MATCH(KPI_Analysis!G$8,Calc!$H$7:$H$18,0)),PY_Actual_Cumulative!$F$5:$Q$5,0))),"")</f>
        <v>13.90625</v>
      </c>
      <c r="H13" s="164">
        <f>IFERROR(IF(Calc!$L$15="","",INDEX(PY_Actual_Cumulative!$F$6:$Q$22,MATCH(Calc!$L$15,PY_Actual_Cumulative!$D$6:$D$22,0),MATCH(INDEX(Calc!$I$7:$I$18,MATCH(KPI_Analysis!H$8,Calc!$H$7:$H$18,0)),PY_Actual_Cumulative!$F$5:$Q$5,0))),"")</f>
        <v>13.925000000000001</v>
      </c>
      <c r="I13" s="164">
        <f>IFERROR(IF(Calc!$L$15="","",INDEX(PY_Actual_Cumulative!$F$6:$Q$22,MATCH(Calc!$L$15,PY_Actual_Cumulative!$D$6:$D$22,0),MATCH(INDEX(Calc!$I$7:$I$18,MATCH(KPI_Analysis!I$8,Calc!$H$7:$H$18,0)),PY_Actual_Cumulative!$F$5:$Q$5,0))),"")</f>
        <v>13.854166666666666</v>
      </c>
      <c r="J13" s="164">
        <f>IFERROR(IF(Calc!$L$15="","",INDEX(PY_Actual_Cumulative!$F$6:$Q$22,MATCH(Calc!$L$15,PY_Actual_Cumulative!$D$6:$D$22,0),MATCH(INDEX(Calc!$I$7:$I$18,MATCH(KPI_Analysis!J$8,Calc!$H$7:$H$18,0)),PY_Actual_Cumulative!$F$5:$Q$5,0))),"")</f>
        <v>13.854166666666666</v>
      </c>
      <c r="K13" s="164">
        <f>IFERROR(IF(Calc!$L$15="","",INDEX(PY_Actual_Cumulative!$F$6:$Q$22,MATCH(Calc!$L$15,PY_Actual_Cumulative!$D$6:$D$22,0),MATCH(INDEX(Calc!$I$7:$I$18,MATCH(KPI_Analysis!K$8,Calc!$H$7:$H$18,0)),PY_Actual_Cumulative!$F$5:$Q$5,0))),"")</f>
        <v>13.854166666666666</v>
      </c>
      <c r="L13" s="164">
        <f>IFERROR(IF(Calc!$L$15="","",INDEX(PY_Actual_Cumulative!$F$6:$Q$22,MATCH(Calc!$L$15,PY_Actual_Cumulative!$D$6:$D$22,0),MATCH(INDEX(Calc!$I$7:$I$18,MATCH(KPI_Analysis!L$8,Calc!$H$7:$H$18,0)),PY_Actual_Cumulative!$F$5:$Q$5,0))),"")</f>
        <v>13.854166666666666</v>
      </c>
      <c r="M13" s="164">
        <f>IFERROR(IF(Calc!$L$15="","",INDEX(PY_Actual_Cumulative!$F$6:$Q$22,MATCH(Calc!$L$15,PY_Actual_Cumulative!$D$6:$D$22,0),MATCH(INDEX(Calc!$I$7:$I$18,MATCH(KPI_Analysis!M$8,Calc!$H$7:$H$18,0)),PY_Actual_Cumulative!$F$5:$Q$5,0))),"")</f>
        <v>13.854166666666666</v>
      </c>
      <c r="N13" s="164">
        <f>IFERROR(IF(Calc!$L$15="","",INDEX(PY_Actual_Cumulative!$F$6:$Q$22,MATCH(Calc!$L$15,PY_Actual_Cumulative!$D$6:$D$22,0),MATCH(INDEX(Calc!$I$7:$I$18,MATCH(KPI_Analysis!N$8,Calc!$H$7:$H$18,0)),PY_Actual_Cumulative!$F$5:$Q$5,0))),"")</f>
        <v>13.854166666666666</v>
      </c>
      <c r="O13" s="165">
        <f>IFERROR(IF(Calc!$L$15="","",INDEX(PY_Actual_Cumulative!$F$6:$Q$22,MATCH(Calc!$L$15,PY_Actual_Cumulative!$D$6:$D$22,0),MATCH(INDEX(Calc!$I$7:$I$18,MATCH(KPI_Analysis!O$8,Calc!$H$7:$H$18,0)),PY_Actual_Cumulative!$F$5:$Q$5,0))),"")</f>
        <v>13.854166666666666</v>
      </c>
    </row>
    <row r="14" spans="1:23" ht="15" customHeight="1" x14ac:dyDescent="0.25">
      <c r="A14" s="3"/>
      <c r="B14" s="210"/>
      <c r="C14" s="171" t="s">
        <v>52</v>
      </c>
      <c r="D14" s="166">
        <f>IFERROR(IF(Calc!$L$15="","",INDEX(CY_Target_Cumulative!$F$6:$Q$22,MATCH(Calc!$L$15,CY_Target_Cumulative!$D$6:$D$22,0),MATCH(KPI_Analysis!D$8,CY_Target_Cumulative!$F$5:$Q$5,0))),"")</f>
        <v>12.5</v>
      </c>
      <c r="E14" s="166">
        <f>IFERROR(IF(Calc!$L$15="","",INDEX(CY_Target_Cumulative!$F$6:$Q$22,MATCH(Calc!$L$15,CY_Target_Cumulative!$D$6:$D$22,0),MATCH(KPI_Analysis!E$8,CY_Target_Cumulative!$F$5:$Q$5,0))),"")</f>
        <v>12.5</v>
      </c>
      <c r="F14" s="166">
        <f>IFERROR(IF(Calc!$L$15="","",INDEX(CY_Target_Cumulative!$F$6:$Q$22,MATCH(Calc!$L$15,CY_Target_Cumulative!$D$6:$D$22,0),MATCH(KPI_Analysis!F$8,CY_Target_Cumulative!$F$5:$Q$5,0))),"")</f>
        <v>12.5</v>
      </c>
      <c r="G14" s="166">
        <f>IFERROR(IF(Calc!$L$15="","",INDEX(CY_Target_Cumulative!$F$6:$Q$22,MATCH(Calc!$L$15,CY_Target_Cumulative!$D$6:$D$22,0),MATCH(KPI_Analysis!G$8,CY_Target_Cumulative!$F$5:$Q$5,0))),"")</f>
        <v>12.5</v>
      </c>
      <c r="H14" s="166">
        <f>IFERROR(IF(Calc!$L$15="","",INDEX(CY_Target_Cumulative!$F$6:$Q$22,MATCH(Calc!$L$15,CY_Target_Cumulative!$D$6:$D$22,0),MATCH(KPI_Analysis!H$8,CY_Target_Cumulative!$F$5:$Q$5,0))),"")</f>
        <v>12.5</v>
      </c>
      <c r="I14" s="166">
        <f>IFERROR(IF(Calc!$L$15="","",INDEX(CY_Target_Cumulative!$F$6:$Q$22,MATCH(Calc!$L$15,CY_Target_Cumulative!$D$6:$D$22,0),MATCH(KPI_Analysis!I$8,CY_Target_Cumulative!$F$5:$Q$5,0))),"")</f>
        <v>12.5</v>
      </c>
      <c r="J14" s="166">
        <f>IFERROR(IF(Calc!$L$15="","",INDEX(CY_Target_Cumulative!$F$6:$Q$22,MATCH(Calc!$L$15,CY_Target_Cumulative!$D$6:$D$22,0),MATCH(KPI_Analysis!J$8,CY_Target_Cumulative!$F$5:$Q$5,0))),"")</f>
        <v>12.5</v>
      </c>
      <c r="K14" s="166">
        <f>IFERROR(IF(Calc!$L$15="","",INDEX(CY_Target_Cumulative!$F$6:$Q$22,MATCH(Calc!$L$15,CY_Target_Cumulative!$D$6:$D$22,0),MATCH(KPI_Analysis!K$8,CY_Target_Cumulative!$F$5:$Q$5,0))),"")</f>
        <v>12.5</v>
      </c>
      <c r="L14" s="166">
        <f>IFERROR(IF(Calc!$L$15="","",INDEX(CY_Target_Cumulative!$F$6:$Q$22,MATCH(Calc!$L$15,CY_Target_Cumulative!$D$6:$D$22,0),MATCH(KPI_Analysis!L$8,CY_Target_Cumulative!$F$5:$Q$5,0))),"")</f>
        <v>12.5</v>
      </c>
      <c r="M14" s="166">
        <f>IFERROR(IF(Calc!$L$15="","",INDEX(CY_Target_Cumulative!$F$6:$Q$22,MATCH(Calc!$L$15,CY_Target_Cumulative!$D$6:$D$22,0),MATCH(KPI_Analysis!M$8,CY_Target_Cumulative!$F$5:$Q$5,0))),"")</f>
        <v>12.5</v>
      </c>
      <c r="N14" s="166">
        <f>IFERROR(IF(Calc!$L$15="","",INDEX(CY_Target_Cumulative!$F$6:$Q$22,MATCH(Calc!$L$15,CY_Target_Cumulative!$D$6:$D$22,0),MATCH(KPI_Analysis!N$8,CY_Target_Cumulative!$F$5:$Q$5,0))),"")</f>
        <v>12.5</v>
      </c>
      <c r="O14" s="167">
        <f>IFERROR(IF(Calc!$L$15="","",INDEX(CY_Target_Cumulative!$F$6:$Q$22,MATCH(Calc!$L$15,CY_Target_Cumulative!$D$6:$D$22,0),MATCH(KPI_Analysis!O$8,CY_Target_Cumulative!$F$5:$Q$5,0))),"")</f>
        <v>12.5</v>
      </c>
    </row>
    <row r="15" spans="1:23" ht="15" customHeight="1" x14ac:dyDescent="0.25">
      <c r="A15" s="3"/>
      <c r="B15" s="210"/>
      <c r="C15" s="171" t="s">
        <v>53</v>
      </c>
      <c r="D15" s="166">
        <f>IFERROR(IF(Calc!$L$15="","",INDEX(CY_Actual_Cumulative!$F$6:$Q$22,MATCH(Calc!$L$15,CY_Actual_Cumulative!$D$6:$D$22,0),MATCH(KPI_Analysis!D$8,CY_Actual_Cumulative!$F$5:$Q$5,0))),"")</f>
        <v>14.249684459592006</v>
      </c>
      <c r="E15" s="166">
        <f>IFERROR(IF(Calc!$L$15="","",INDEX(CY_Actual_Cumulative!$F$6:$Q$22,MATCH(Calc!$L$15,CY_Actual_Cumulative!$D$6:$D$22,0),MATCH(KPI_Analysis!E$8,CY_Actual_Cumulative!$F$5:$Q$5,0))),"")</f>
        <v>13.666676904171005</v>
      </c>
      <c r="F15" s="166">
        <f>IFERROR(IF(Calc!$L$15="","",INDEX(CY_Actual_Cumulative!$F$6:$Q$22,MATCH(Calc!$L$15,CY_Actual_Cumulative!$D$6:$D$22,0),MATCH(KPI_Analysis!F$8,CY_Actual_Cumulative!$F$5:$Q$5,0))),"")</f>
        <v>14.216399418476882</v>
      </c>
      <c r="G15" s="166">
        <f>IFERROR(IF(Calc!$L$15="","",INDEX(CY_Actual_Cumulative!$F$6:$Q$22,MATCH(Calc!$L$15,CY_Actual_Cumulative!$D$6:$D$22,0),MATCH(KPI_Analysis!G$8,CY_Actual_Cumulative!$F$5:$Q$5,0))),"")</f>
        <v>13.934242371805439</v>
      </c>
      <c r="H15" s="166">
        <f>IFERROR(IF(Calc!$L$15="","",INDEX(CY_Actual_Cumulative!$F$6:$Q$22,MATCH(Calc!$L$15,CY_Actual_Cumulative!$D$6:$D$22,0),MATCH(KPI_Analysis!H$8,CY_Actual_Cumulative!$F$5:$Q$5,0))),"")</f>
        <v>13.903584115342909</v>
      </c>
      <c r="I15" s="166">
        <f>IFERROR(IF(Calc!$L$15="","",INDEX(CY_Actual_Cumulative!$F$6:$Q$22,MATCH(Calc!$L$15,CY_Actual_Cumulative!$D$6:$D$22,0),MATCH(KPI_Analysis!I$8,CY_Actual_Cumulative!$F$5:$Q$5,0))),"")</f>
        <v>13.898160184074889</v>
      </c>
      <c r="J15" s="166">
        <f>IFERROR(IF(Calc!$L$15="","",INDEX(CY_Actual_Cumulative!$F$6:$Q$22,MATCH(Calc!$L$15,CY_Actual_Cumulative!$D$6:$D$22,0),MATCH(KPI_Analysis!J$8,CY_Actual_Cumulative!$F$5:$Q$5,0))),"")</f>
        <v>13.898160184074889</v>
      </c>
      <c r="K15" s="166">
        <f>IFERROR(IF(Calc!$L$15="","",INDEX(CY_Actual_Cumulative!$F$6:$Q$22,MATCH(Calc!$L$15,CY_Actual_Cumulative!$D$6:$D$22,0),MATCH(KPI_Analysis!K$8,CY_Actual_Cumulative!$F$5:$Q$5,0))),"")</f>
        <v>13.898160184074889</v>
      </c>
      <c r="L15" s="166">
        <f>IFERROR(IF(Calc!$L$15="","",INDEX(CY_Actual_Cumulative!$F$6:$Q$22,MATCH(Calc!$L$15,CY_Actual_Cumulative!$D$6:$D$22,0),MATCH(KPI_Analysis!L$8,CY_Actual_Cumulative!$F$5:$Q$5,0))),"")</f>
        <v>13.898160184074889</v>
      </c>
      <c r="M15" s="166">
        <f>IFERROR(IF(Calc!$L$15="","",INDEX(CY_Actual_Cumulative!$F$6:$Q$22,MATCH(Calc!$L$15,CY_Actual_Cumulative!$D$6:$D$22,0),MATCH(KPI_Analysis!M$8,CY_Actual_Cumulative!$F$5:$Q$5,0))),"")</f>
        <v>13.898160184074889</v>
      </c>
      <c r="N15" s="166">
        <f>IFERROR(IF(Calc!$L$15="","",INDEX(CY_Actual_Cumulative!$F$6:$Q$22,MATCH(Calc!$L$15,CY_Actual_Cumulative!$D$6:$D$22,0),MATCH(KPI_Analysis!N$8,CY_Actual_Cumulative!$F$5:$Q$5,0))),"")</f>
        <v>13.898160184074889</v>
      </c>
      <c r="O15" s="167">
        <f>IFERROR(IF(Calc!$L$15="","",INDEX(CY_Actual_Cumulative!$F$6:$Q$22,MATCH(Calc!$L$15,CY_Actual_Cumulative!$D$6:$D$22,0),MATCH(KPI_Analysis!O$8,CY_Actual_Cumulative!$F$5:$Q$5,0))),"")</f>
        <v>13.898160184074889</v>
      </c>
    </row>
    <row r="16" spans="1:23" ht="15" customHeight="1" x14ac:dyDescent="0.25">
      <c r="A16" s="3"/>
      <c r="B16" s="211"/>
      <c r="C16" s="172" t="s">
        <v>9</v>
      </c>
      <c r="D16" s="168">
        <f>IF(OR(LEN(D$14)=0,LEN(D$15)=0),"",IFERROR(IF(Calc!$L$16=Calc!$L$7,D$14/D$15*100,D$15/D$14*100),100))</f>
        <v>87.721240673408545</v>
      </c>
      <c r="E16" s="168">
        <f>IF(OR(LEN(E$14)=0,LEN(E$15)=0),"",IFERROR(IF(Calc!$L$16=Calc!$L$7,E$14/E$15*100,E$15/E$14*100),100))</f>
        <v>91.463346120263211</v>
      </c>
      <c r="F16" s="168">
        <f>IF(OR(LEN(F$14)=0,LEN(F$15)=0),"",IFERROR(IF(Calc!$L$16=Calc!$L$7,F$14/F$15*100,F$15/F$14*100),100))</f>
        <v>87.926623556692576</v>
      </c>
      <c r="G16" s="168">
        <f>IF(OR(LEN(G$14)=0,LEN(G$15)=0),"",IFERROR(IF(Calc!$L$16=Calc!$L$7,G$14/G$15*100,G$15/G$14*100),100))</f>
        <v>89.707065992281812</v>
      </c>
      <c r="H16" s="168">
        <f>IF(OR(LEN(H$14)=0,LEN(H$15)=0),"",IFERROR(IF(Calc!$L$16=Calc!$L$7,H$14/H$15*100,H$15/H$14*100),100))</f>
        <v>89.904875579570714</v>
      </c>
      <c r="I16" s="168">
        <f>IF(OR(LEN(I$14)=0,LEN(I$15)=0),"",IFERROR(IF(Calc!$L$16=Calc!$L$7,I$14/I$15*100,I$15/I$14*100),100))</f>
        <v>89.939962084499783</v>
      </c>
      <c r="J16" s="168">
        <f>IF(OR(LEN(J$14)=0,LEN(J$15)=0),"",IFERROR(IF(Calc!$L$16=Calc!$L$7,J$14/J$15*100,J$15/J$14*100),100))</f>
        <v>89.939962084499783</v>
      </c>
      <c r="K16" s="168">
        <f>IF(OR(LEN(K$14)=0,LEN(K$15)=0),"",IFERROR(IF(Calc!$L$16=Calc!$L$7,K$14/K$15*100,K$15/K$14*100),100))</f>
        <v>89.939962084499783</v>
      </c>
      <c r="L16" s="168">
        <f>IF(OR(LEN(L$14)=0,LEN(L$15)=0),"",IFERROR(IF(Calc!$L$16=Calc!$L$7,L$14/L$15*100,L$15/L$14*100),100))</f>
        <v>89.939962084499783</v>
      </c>
      <c r="M16" s="168">
        <f>IF(OR(LEN(M$14)=0,LEN(M$15)=0),"",IFERROR(IF(Calc!$L$16=Calc!$L$7,M$14/M$15*100,M$15/M$14*100),100))</f>
        <v>89.939962084499783</v>
      </c>
      <c r="N16" s="168">
        <f>IF(OR(LEN(N$14)=0,LEN(N$15)=0),"",IFERROR(IF(Calc!$L$16=Calc!$L$7,N$14/N$15*100,N$15/N$14*100),100))</f>
        <v>89.939962084499783</v>
      </c>
      <c r="O16" s="169">
        <f>IF(OR(LEN(O$14)=0,LEN(O$15)=0),"",IFERROR(IF(Calc!$L$16=Calc!$L$7,O$14/O$15*100,O$15/O$14*100),100))</f>
        <v>89.939962084499783</v>
      </c>
    </row>
    <row r="17" spans="1:15" ht="8.1" customHeight="1" x14ac:dyDescent="0.25">
      <c r="A17" s="3"/>
      <c r="B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21"/>
    </row>
    <row r="19" spans="1:15" ht="3.95" customHeight="1" x14ac:dyDescent="0.25">
      <c r="A19" s="3"/>
      <c r="B19" s="21"/>
    </row>
    <row r="20" spans="1:15" x14ac:dyDescent="0.25">
      <c r="A20" s="3"/>
      <c r="B20" s="21"/>
    </row>
    <row r="21" spans="1:15" x14ac:dyDescent="0.25">
      <c r="A21" s="3"/>
      <c r="B21" s="21"/>
    </row>
    <row r="22" spans="1:15" x14ac:dyDescent="0.25">
      <c r="A22" s="3"/>
      <c r="B22" s="21"/>
    </row>
    <row r="23" spans="1:15" x14ac:dyDescent="0.25">
      <c r="B23" s="21"/>
    </row>
    <row r="24" spans="1:15" x14ac:dyDescent="0.25">
      <c r="B24" s="21"/>
    </row>
    <row r="25" spans="1:15" x14ac:dyDescent="0.25">
      <c r="B25" s="21"/>
    </row>
    <row r="26" spans="1:15" x14ac:dyDescent="0.25">
      <c r="B26" s="21"/>
    </row>
    <row r="27" spans="1:15" x14ac:dyDescent="0.25">
      <c r="A27" s="3"/>
      <c r="B27" s="21"/>
    </row>
    <row r="28" spans="1:15" x14ac:dyDescent="0.25">
      <c r="B28" s="21"/>
    </row>
    <row r="29" spans="1:15" x14ac:dyDescent="0.25">
      <c r="B29" s="21"/>
    </row>
    <row r="30" spans="1:15" x14ac:dyDescent="0.25">
      <c r="B30" s="21"/>
    </row>
    <row r="31" spans="1:15" x14ac:dyDescent="0.25">
      <c r="B31" s="21"/>
    </row>
    <row r="32" spans="1:15" x14ac:dyDescent="0.25">
      <c r="B32" s="21"/>
    </row>
    <row r="33" spans="2:15" x14ac:dyDescent="0.25">
      <c r="B33" s="21"/>
    </row>
    <row r="34" spans="2:15" ht="9.9499999999999993" customHeight="1" x14ac:dyDescent="0.25"/>
    <row r="35" spans="2:15" ht="23.1" customHeight="1" x14ac:dyDescent="0.25"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</row>
  </sheetData>
  <sheetProtection algorithmName="SHA-512" hashValue="VhqlFbpwNErC4C8PoaEszqKsMkahxbMshMHvA8TsKrYeNCUK+2RzFkbH9c+3bpotLyQbkeWJ+pJhqCxROVVXzw==" saltValue="OCxF1QbLWmhisE3nLf8khA==" spinCount="100000" sheet="1" objects="1" scenarios="1"/>
  <mergeCells count="3">
    <mergeCell ref="B9:B12"/>
    <mergeCell ref="B13:B16"/>
    <mergeCell ref="B5:O5"/>
  </mergeCells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984AABA-F3BD-4557-9C70-AEC225F624E9}">
          <x14:formula1>
            <xm:f>Calc!$H$7:$H$18</xm:f>
          </x14:formula1>
          <xm:sqref>O18</xm:sqref>
        </x14:dataValidation>
        <x14:dataValidation type="list" allowBlank="1" showInputMessage="1" showErrorMessage="1" xr:uid="{00000000-0002-0000-0100-000000000000}">
          <x14:formula1>
            <xm:f>OFFSET(Calc!$Q$7,0,0,Calc!$L$13,1)</xm:f>
          </x14:formula1>
          <xm:sqref>B5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5C34-EC8D-44E3-AC6D-9118FAF58A71}">
  <dimension ref="B3:T25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" customWidth="1"/>
    <col min="2" max="2" width="20.28515625" style="4" customWidth="1"/>
    <col min="3" max="3" width="12.28515625" style="4" customWidth="1"/>
    <col min="4" max="4" width="3.7109375" style="4" customWidth="1"/>
    <col min="5" max="6" width="10.42578125" style="4" customWidth="1"/>
    <col min="7" max="7" width="21" style="4" customWidth="1"/>
    <col min="8" max="8" width="18.7109375" style="4" customWidth="1"/>
    <col min="9" max="9" width="20" style="4" customWidth="1"/>
    <col min="10" max="10" width="3.7109375" style="4" customWidth="1"/>
    <col min="11" max="11" width="31.7109375" style="4" customWidth="1"/>
    <col min="12" max="12" width="27.42578125" style="4" customWidth="1"/>
    <col min="13" max="13" width="3.7109375" style="4" customWidth="1"/>
    <col min="14" max="14" width="34.28515625" style="4" customWidth="1"/>
    <col min="15" max="16" width="22.42578125" style="4" customWidth="1"/>
    <col min="17" max="17" width="62.140625" style="4" customWidth="1"/>
    <col min="18" max="18" width="3.7109375" style="4" customWidth="1"/>
    <col min="19" max="16384" width="9.140625" style="4"/>
  </cols>
  <sheetData>
    <row r="3" spans="2:20" x14ac:dyDescent="0.25">
      <c r="B3" s="25" t="s">
        <v>54</v>
      </c>
      <c r="C3" s="26"/>
      <c r="E3" s="25" t="s">
        <v>55</v>
      </c>
      <c r="F3" s="28"/>
      <c r="G3" s="28"/>
      <c r="H3" s="28"/>
      <c r="I3" s="26"/>
      <c r="K3" s="25" t="s">
        <v>75</v>
      </c>
      <c r="L3" s="26"/>
      <c r="N3" s="25" t="s">
        <v>92</v>
      </c>
      <c r="O3" s="28"/>
      <c r="P3" s="28"/>
      <c r="Q3" s="26"/>
      <c r="S3" s="25" t="s">
        <v>96</v>
      </c>
      <c r="T3" s="26"/>
    </row>
    <row r="4" spans="2:20" ht="3.95" customHeight="1" x14ac:dyDescent="0.25">
      <c r="E4" s="24"/>
      <c r="F4" s="24"/>
    </row>
    <row r="5" spans="2:20" ht="3.95" customHeight="1" x14ac:dyDescent="0.25">
      <c r="E5" s="24"/>
      <c r="F5" s="24"/>
    </row>
    <row r="6" spans="2:20" x14ac:dyDescent="0.25">
      <c r="B6" s="29" t="s">
        <v>16</v>
      </c>
      <c r="C6" s="27">
        <f>IFERROR(IF(Metrics!K6="","",Metrics!K6),"")</f>
        <v>2022</v>
      </c>
      <c r="E6" s="29" t="s">
        <v>42</v>
      </c>
      <c r="F6" s="29" t="s">
        <v>61</v>
      </c>
      <c r="G6" s="30" t="s">
        <v>8</v>
      </c>
      <c r="H6" s="30" t="s">
        <v>43</v>
      </c>
      <c r="I6" s="29" t="s">
        <v>44</v>
      </c>
      <c r="K6" s="29" t="s">
        <v>45</v>
      </c>
      <c r="L6" s="29" t="s">
        <v>58</v>
      </c>
      <c r="N6" s="29" t="s">
        <v>90</v>
      </c>
      <c r="O6" s="29" t="s">
        <v>10</v>
      </c>
      <c r="P6" s="29" t="s">
        <v>0</v>
      </c>
      <c r="Q6" s="29" t="s">
        <v>47</v>
      </c>
      <c r="S6" s="133" t="s">
        <v>93</v>
      </c>
      <c r="T6" s="134"/>
    </row>
    <row r="7" spans="2:20" x14ac:dyDescent="0.25">
      <c r="B7" s="29" t="s">
        <v>17</v>
      </c>
      <c r="C7" s="27" t="str">
        <f>IFERROR(IF(Metrics!K7="",Calc!B10,Metrics!K7),"")</f>
        <v>January</v>
      </c>
      <c r="E7" s="27">
        <v>1</v>
      </c>
      <c r="F7" s="27">
        <f>IFERROR(C6,"")</f>
        <v>2022</v>
      </c>
      <c r="G7" s="27" t="str">
        <f>IFERROR(INDEX($B$10:$B$21,IF(MOD($C$8+E7-1,12)=0,12,MOD($C$8+E7-1,12))),"")</f>
        <v>January</v>
      </c>
      <c r="H7" s="27" t="str">
        <f>IFERROR(INDEX($C$10:$C$21,MATCH(G7,$B$10:$B$21,0))&amp;" "&amp;F7,"")</f>
        <v>Jan 2022</v>
      </c>
      <c r="I7" s="27" t="str">
        <f>IFERROR(INDEX($C$10:$C$21,MATCH(G7,$B$10:$B$21,0))&amp;" "&amp;IF(F7="","",F7-1),"")</f>
        <v>Jan 2021</v>
      </c>
      <c r="K7" s="27" t="s">
        <v>14</v>
      </c>
      <c r="L7" s="27" t="s">
        <v>12</v>
      </c>
      <c r="N7" s="27" t="str">
        <f t="array" ref="N7">IFERROR(INDEX(Metrics!$D$6:$D$22,SMALL(IF(LEN(Metrics!$D$6:$D$22)&gt;0,ROW(Metrics!$D$6:$D$22)-ROW(INDEX(Metrics!$D$6:$D$22,1,1))+1),ROW($A7)-ROW($A$6))),"")</f>
        <v>Average Hold Time</v>
      </c>
      <c r="O7" s="27" t="str">
        <f>IFERROR(IF(INDEX(Metrics!$C$6:$C$22,MATCH(Calc!N7,Metrics!$D$6:$D$22,0))="","",INDEX(Metrics!$C$6:$C$22,MATCH(Calc!N7,Metrics!$D$6:$D$22,0))),"")</f>
        <v>Customer Satisfaction</v>
      </c>
      <c r="P7" s="27">
        <f>IFERROR(IF(INDEX(Metrics!$B$6:$B$22,MATCH(Calc!N7,Metrics!$D$6:$D$22,0))="","",INDEX(Metrics!$B$6:$B$22,MATCH(Calc!N7,Metrics!$D$6:$D$22,0))),"")</f>
        <v>101</v>
      </c>
      <c r="Q7" s="34" t="str">
        <f>IFERROR(IF(LEN(N7)=0,"",(P7&amp;" : "&amp;O7&amp;" / "&amp;N7)),"")</f>
        <v>101 : Customer Satisfaction / Average Hold Time</v>
      </c>
      <c r="S7" s="117" t="s">
        <v>94</v>
      </c>
      <c r="T7" s="117">
        <f t="array" ref="T7">MAX(IF(Metrics!$B$6:$B$22&lt;&gt;"",ROW(Metrics!$B$6:$B$22)))-1</f>
        <v>21</v>
      </c>
    </row>
    <row r="8" spans="2:20" x14ac:dyDescent="0.25">
      <c r="B8" s="29" t="s">
        <v>41</v>
      </c>
      <c r="C8" s="27">
        <f>IFERROR(MATCH(C7,B10:B21,0),"")</f>
        <v>1</v>
      </c>
      <c r="E8" s="27">
        <v>2</v>
      </c>
      <c r="F8" s="27">
        <f>IFERROR(IF(G7="December",F7+1,F7),"")</f>
        <v>2022</v>
      </c>
      <c r="G8" s="27" t="str">
        <f t="shared" ref="G8:G18" si="0">IFERROR(INDEX($B$10:$B$21,IF(MOD($C$8+E8-1,12)=0,12,MOD($C$8+E8-1,12))),"")</f>
        <v>February</v>
      </c>
      <c r="H8" s="27" t="str">
        <f t="shared" ref="H8:H18" si="1">IFERROR(INDEX($C$10:$C$21,MATCH(G8,$B$10:$B$21,0))&amp;" "&amp;F8,"")</f>
        <v>Feb 2022</v>
      </c>
      <c r="I8" s="27" t="str">
        <f t="shared" ref="I8:I18" si="2">IFERROR(INDEX($C$10:$C$21,MATCH(G8,$B$10:$B$21,0))&amp;" "&amp;IF(F8="","",F8-1),"")</f>
        <v>Feb 2021</v>
      </c>
      <c r="K8" s="27" t="s">
        <v>13</v>
      </c>
      <c r="L8" s="27" t="s">
        <v>59</v>
      </c>
      <c r="N8" s="27" t="str">
        <f t="array" ref="N8">IFERROR(INDEX(Metrics!$D$6:$D$22,SMALL(IF(LEN(Metrics!$D$6:$D$22)&gt;0,ROW(Metrics!$D$6:$D$22)-ROW(INDEX(Metrics!$D$6:$D$22,1,1))+1),ROW($A8)-ROW($A$6))),"")</f>
        <v>Average Speed of Answer (ASA)</v>
      </c>
      <c r="O8" s="27" t="str">
        <f>IFERROR(IF(INDEX(Metrics!$C$6:$C$22,MATCH(Calc!N8,Metrics!$D$6:$D$22,0))="","",INDEX(Metrics!$C$6:$C$22,MATCH(Calc!N8,Metrics!$D$6:$D$22,0))),"")</f>
        <v>Customer Satisfaction</v>
      </c>
      <c r="P8" s="27">
        <f>IFERROR(IF(INDEX(Metrics!$B$6:$B$22,MATCH(Calc!N8,Metrics!$D$6:$D$22,0))="","",INDEX(Metrics!$B$6:$B$22,MATCH(Calc!N8,Metrics!$D$6:$D$22,0))),"")</f>
        <v>102</v>
      </c>
      <c r="Q8" s="34" t="str">
        <f t="shared" ref="Q8:Q25" si="3">IFERROR(IF(LEN(N8)=0,"",(P8&amp;" : "&amp;O8&amp;" / "&amp;N8)),"")</f>
        <v>102 : Customer Satisfaction / Average Speed of Answer (ASA)</v>
      </c>
      <c r="S8" s="117" t="s">
        <v>95</v>
      </c>
      <c r="T8" s="117">
        <f>COUNTA(CY_Actual!$B$5:$Q$5)</f>
        <v>16</v>
      </c>
    </row>
    <row r="9" spans="2:20" x14ac:dyDescent="0.25">
      <c r="E9" s="27">
        <v>3</v>
      </c>
      <c r="F9" s="27">
        <f t="shared" ref="F9:F18" si="4">IFERROR(IF(G8="December",F8+1,F8),"")</f>
        <v>2022</v>
      </c>
      <c r="G9" s="27" t="str">
        <f t="shared" si="0"/>
        <v>March</v>
      </c>
      <c r="H9" s="27" t="str">
        <f t="shared" si="1"/>
        <v>Mar 2022</v>
      </c>
      <c r="I9" s="27" t="str">
        <f t="shared" si="2"/>
        <v>Mar 2021</v>
      </c>
      <c r="N9" s="27" t="str">
        <f t="array" ref="N9">IFERROR(INDEX(Metrics!$D$6:$D$22,SMALL(IF(LEN(Metrics!$D$6:$D$22)&gt;0,ROW(Metrics!$D$6:$D$22)-ROW(INDEX(Metrics!$D$6:$D$22,1,1))+1),ROW($A9)-ROW($A$6))),"")</f>
        <v>Abandonment Rate</v>
      </c>
      <c r="O9" s="27" t="str">
        <f>IFERROR(IF(INDEX(Metrics!$C$6:$C$22,MATCH(Calc!N9,Metrics!$D$6:$D$22,0))="","",INDEX(Metrics!$C$6:$C$22,MATCH(Calc!N9,Metrics!$D$6:$D$22,0))),"")</f>
        <v>Customer Satisfaction</v>
      </c>
      <c r="P9" s="27">
        <f>IFERROR(IF(INDEX(Metrics!$B$6:$B$22,MATCH(Calc!N9,Metrics!$D$6:$D$22,0))="","",INDEX(Metrics!$B$6:$B$22,MATCH(Calc!N9,Metrics!$D$6:$D$22,0))),"")</f>
        <v>103</v>
      </c>
      <c r="Q9" s="34" t="str">
        <f t="shared" si="3"/>
        <v>103 : Customer Satisfaction / Abandonment Rate</v>
      </c>
    </row>
    <row r="10" spans="2:20" x14ac:dyDescent="0.25">
      <c r="B10" s="27" t="s">
        <v>18</v>
      </c>
      <c r="C10" s="27" t="s">
        <v>30</v>
      </c>
      <c r="E10" s="27">
        <v>4</v>
      </c>
      <c r="F10" s="27">
        <f t="shared" si="4"/>
        <v>2022</v>
      </c>
      <c r="G10" s="27" t="str">
        <f t="shared" si="0"/>
        <v>April</v>
      </c>
      <c r="H10" s="27" t="str">
        <f t="shared" si="1"/>
        <v>Apr 2022</v>
      </c>
      <c r="I10" s="27" t="str">
        <f t="shared" si="2"/>
        <v>Apr 2021</v>
      </c>
      <c r="K10" s="33" t="s">
        <v>57</v>
      </c>
      <c r="L10" s="27" t="str">
        <f>IFERROR(IF(LEN(Monthly_Analysis!C5)=0,"",Monthly_Analysis!C5),"")</f>
        <v>Apr 2022</v>
      </c>
      <c r="N10" s="27" t="str">
        <f t="array" ref="N10">IFERROR(INDEX(Metrics!$D$6:$D$22,SMALL(IF(LEN(Metrics!$D$6:$D$22)&gt;0,ROW(Metrics!$D$6:$D$22)-ROW(INDEX(Metrics!$D$6:$D$22,1,1))+1),ROW($A10)-ROW($A$6))),"")</f>
        <v>SLA Adherence: Speed of Answer (&lt; 10 sec)</v>
      </c>
      <c r="O10" s="27" t="str">
        <f>IFERROR(IF(INDEX(Metrics!$C$6:$C$22,MATCH(Calc!N10,Metrics!$D$6:$D$22,0))="","",INDEX(Metrics!$C$6:$C$22,MATCH(Calc!N10,Metrics!$D$6:$D$22,0))),"")</f>
        <v>Customer Satisfaction</v>
      </c>
      <c r="P10" s="27">
        <f>IFERROR(IF(INDEX(Metrics!$B$6:$B$22,MATCH(Calc!N10,Metrics!$D$6:$D$22,0))="","",INDEX(Metrics!$B$6:$B$22,MATCH(Calc!N10,Metrics!$D$6:$D$22,0))),"")</f>
        <v>104</v>
      </c>
      <c r="Q10" s="34" t="str">
        <f t="shared" si="3"/>
        <v>104 : Customer Satisfaction / SLA Adherence: Speed of Answer (&lt; 10 sec)</v>
      </c>
    </row>
    <row r="11" spans="2:20" x14ac:dyDescent="0.25">
      <c r="B11" s="27" t="s">
        <v>19</v>
      </c>
      <c r="C11" s="27" t="s">
        <v>31</v>
      </c>
      <c r="E11" s="27">
        <v>5</v>
      </c>
      <c r="F11" s="27">
        <f t="shared" si="4"/>
        <v>2022</v>
      </c>
      <c r="G11" s="27" t="str">
        <f t="shared" si="0"/>
        <v>May</v>
      </c>
      <c r="H11" s="27" t="str">
        <f t="shared" si="1"/>
        <v>May 2022</v>
      </c>
      <c r="I11" s="27" t="str">
        <f t="shared" si="2"/>
        <v>May 2021</v>
      </c>
      <c r="K11" s="33" t="s">
        <v>46</v>
      </c>
      <c r="L11" s="27" t="str">
        <f>IFERROR(INDEX(I7:I18,MATCH(L10,H7:H18,0)),"")</f>
        <v>Apr 2021</v>
      </c>
      <c r="N11" s="27" t="str">
        <f t="array" ref="N11">IFERROR(INDEX(Metrics!$D$6:$D$22,SMALL(IF(LEN(Metrics!$D$6:$D$22)&gt;0,ROW(Metrics!$D$6:$D$22)-ROW(INDEX(Metrics!$D$6:$D$22,1,1))+1),ROW($A11)-ROW($A$6))),"")</f>
        <v>First Contact Resolution Rate</v>
      </c>
      <c r="O11" s="27" t="str">
        <f>IFERROR(IF(INDEX(Metrics!$C$6:$C$22,MATCH(Calc!N11,Metrics!$D$6:$D$22,0))="","",INDEX(Metrics!$C$6:$C$22,MATCH(Calc!N11,Metrics!$D$6:$D$22,0))),"")</f>
        <v>Customer Satisfaction</v>
      </c>
      <c r="P11" s="27">
        <f>IFERROR(IF(INDEX(Metrics!$B$6:$B$22,MATCH(Calc!N11,Metrics!$D$6:$D$22,0))="","",INDEX(Metrics!$B$6:$B$22,MATCH(Calc!N11,Metrics!$D$6:$D$22,0))),"")</f>
        <v>105</v>
      </c>
      <c r="Q11" s="34" t="str">
        <f t="shared" si="3"/>
        <v>105 : Customer Satisfaction / First Contact Resolution Rate</v>
      </c>
    </row>
    <row r="12" spans="2:20" x14ac:dyDescent="0.25">
      <c r="B12" s="27" t="s">
        <v>20</v>
      </c>
      <c r="C12" s="27" t="s">
        <v>32</v>
      </c>
      <c r="E12" s="27">
        <v>6</v>
      </c>
      <c r="F12" s="27">
        <f t="shared" si="4"/>
        <v>2022</v>
      </c>
      <c r="G12" s="27" t="str">
        <f t="shared" si="0"/>
        <v>June</v>
      </c>
      <c r="H12" s="27" t="str">
        <f t="shared" si="1"/>
        <v>Jun 2022</v>
      </c>
      <c r="I12" s="27" t="str">
        <f t="shared" si="2"/>
        <v>Jun 2021</v>
      </c>
      <c r="N12" s="27" t="str">
        <f t="array" ref="N12">IFERROR(INDEX(Metrics!$D$6:$D$22,SMALL(IF(LEN(Metrics!$D$6:$D$22)&gt;0,ROW(Metrics!$D$6:$D$22)-ROW(INDEX(Metrics!$D$6:$D$22,1,1))+1),ROW($A12)-ROW($A$6))),"")</f>
        <v>Number of Holds per Call</v>
      </c>
      <c r="O12" s="27" t="str">
        <f>IFERROR(IF(INDEX(Metrics!$C$6:$C$22,MATCH(Calc!N12,Metrics!$D$6:$D$22,0))="","",INDEX(Metrics!$C$6:$C$22,MATCH(Calc!N12,Metrics!$D$6:$D$22,0))),"")</f>
        <v>Customer Satisfaction</v>
      </c>
      <c r="P12" s="27">
        <f>IFERROR(IF(INDEX(Metrics!$B$6:$B$22,MATCH(Calc!N12,Metrics!$D$6:$D$22,0))="","",INDEX(Metrics!$B$6:$B$22,MATCH(Calc!N12,Metrics!$D$6:$D$22,0))),"")</f>
        <v>106</v>
      </c>
      <c r="Q12" s="34" t="str">
        <f t="shared" si="3"/>
        <v>106 : Customer Satisfaction / Number of Holds per Call</v>
      </c>
    </row>
    <row r="13" spans="2:20" x14ac:dyDescent="0.25">
      <c r="B13" s="27" t="s">
        <v>21</v>
      </c>
      <c r="C13" s="27" t="s">
        <v>33</v>
      </c>
      <c r="E13" s="27">
        <v>7</v>
      </c>
      <c r="F13" s="27">
        <f t="shared" si="4"/>
        <v>2022</v>
      </c>
      <c r="G13" s="27" t="str">
        <f t="shared" si="0"/>
        <v>July</v>
      </c>
      <c r="H13" s="27" t="str">
        <f t="shared" si="1"/>
        <v>Jul 2022</v>
      </c>
      <c r="I13" s="27" t="str">
        <f t="shared" si="2"/>
        <v>Jul 2021</v>
      </c>
      <c r="K13" s="33" t="s">
        <v>56</v>
      </c>
      <c r="L13" s="27">
        <f>IFERROR(IF(COUNTIF(Q7:Q23,"?*")=0,1,COUNTIF(Q7:Q23,"?*")),100)</f>
        <v>13</v>
      </c>
      <c r="N13" s="27" t="str">
        <f t="array" ref="N13">IFERROR(INDEX(Metrics!$D$6:$D$22,SMALL(IF(LEN(Metrics!$D$6:$D$22)&gt;0,ROW(Metrics!$D$6:$D$22)-ROW(INDEX(Metrics!$D$6:$D$22,1,1))+1),ROW($A13)-ROW($A$6))),"")</f>
        <v>Total Number of Holds</v>
      </c>
      <c r="O13" s="27" t="str">
        <f>IFERROR(IF(INDEX(Metrics!$C$6:$C$22,MATCH(Calc!N13,Metrics!$D$6:$D$22,0))="","",INDEX(Metrics!$C$6:$C$22,MATCH(Calc!N13,Metrics!$D$6:$D$22,0))),"")</f>
        <v>Customer Satisfaction</v>
      </c>
      <c r="P13" s="27">
        <f>IFERROR(IF(INDEX(Metrics!$B$6:$B$22,MATCH(Calc!N13,Metrics!$D$6:$D$22,0))="","",INDEX(Metrics!$B$6:$B$22,MATCH(Calc!N13,Metrics!$D$6:$D$22,0))),"")</f>
        <v>107</v>
      </c>
      <c r="Q13" s="34" t="str">
        <f t="shared" si="3"/>
        <v>107 : Customer Satisfaction / Total Number of Holds</v>
      </c>
    </row>
    <row r="14" spans="2:20" x14ac:dyDescent="0.25">
      <c r="B14" s="27" t="s">
        <v>22</v>
      </c>
      <c r="C14" s="27" t="s">
        <v>22</v>
      </c>
      <c r="E14" s="27">
        <v>8</v>
      </c>
      <c r="F14" s="27">
        <f t="shared" si="4"/>
        <v>2022</v>
      </c>
      <c r="G14" s="27" t="str">
        <f t="shared" si="0"/>
        <v>August</v>
      </c>
      <c r="H14" s="27" t="str">
        <f t="shared" si="1"/>
        <v>Aug 2022</v>
      </c>
      <c r="I14" s="27" t="str">
        <f t="shared" si="2"/>
        <v>Aug 2021</v>
      </c>
      <c r="N14" s="27" t="str">
        <f t="array" ref="N14">IFERROR(INDEX(Metrics!$D$6:$D$22,SMALL(IF(LEN(Metrics!$D$6:$D$22)&gt;0,ROW(Metrics!$D$6:$D$22)-ROW(INDEX(Metrics!$D$6:$D$22,1,1))+1),ROW($A14)-ROW($A$6))),"")</f>
        <v>Average Handle Time (AHT)</v>
      </c>
      <c r="O14" s="27" t="str">
        <f>IFERROR(IF(INDEX(Metrics!$C$6:$C$22,MATCH(Calc!N14,Metrics!$D$6:$D$22,0))="","",INDEX(Metrics!$C$6:$C$22,MATCH(Calc!N14,Metrics!$D$6:$D$22,0))),"")</f>
        <v>Operational Efficiency</v>
      </c>
      <c r="P14" s="27">
        <f>IFERROR(IF(INDEX(Metrics!$B$6:$B$22,MATCH(Calc!N14,Metrics!$D$6:$D$22,0))="","",INDEX(Metrics!$B$6:$B$22,MATCH(Calc!N14,Metrics!$D$6:$D$22,0))),"")</f>
        <v>201</v>
      </c>
      <c r="Q14" s="34" t="str">
        <f t="shared" si="3"/>
        <v>201 : Operational Efficiency / Average Handle Time (AHT)</v>
      </c>
    </row>
    <row r="15" spans="2:20" x14ac:dyDescent="0.25">
      <c r="B15" s="27" t="s">
        <v>23</v>
      </c>
      <c r="C15" s="27" t="s">
        <v>34</v>
      </c>
      <c r="E15" s="27">
        <v>9</v>
      </c>
      <c r="F15" s="27">
        <f t="shared" si="4"/>
        <v>2022</v>
      </c>
      <c r="G15" s="27" t="str">
        <f t="shared" si="0"/>
        <v>September</v>
      </c>
      <c r="H15" s="27" t="str">
        <f t="shared" si="1"/>
        <v>Sep 2022</v>
      </c>
      <c r="I15" s="27" t="str">
        <f t="shared" si="2"/>
        <v>Sep 2021</v>
      </c>
      <c r="K15" s="33" t="s">
        <v>48</v>
      </c>
      <c r="L15" s="31" t="str">
        <f>IFERROR(INDEX(N7:N23,MATCH(KPI_Analysis!B5,Calc!Q7:Q23,0)),"")</f>
        <v>Average Hold Time</v>
      </c>
      <c r="N15" s="27" t="str">
        <f t="array" ref="N15">IFERROR(INDEX(Metrics!$D$6:$D$22,SMALL(IF(LEN(Metrics!$D$6:$D$22)&gt;0,ROW(Metrics!$D$6:$D$22)-ROW(INDEX(Metrics!$D$6:$D$22,1,1))+1),ROW($A15)-ROW($A$6))),"")</f>
        <v>Average Handle Time: After-Call Work</v>
      </c>
      <c r="O15" s="27" t="str">
        <f>IFERROR(IF(INDEX(Metrics!$C$6:$C$22,MATCH(Calc!N15,Metrics!$D$6:$D$22,0))="","",INDEX(Metrics!$C$6:$C$22,MATCH(Calc!N15,Metrics!$D$6:$D$22,0))),"")</f>
        <v>Operational Efficiency</v>
      </c>
      <c r="P15" s="27">
        <f>IFERROR(IF(INDEX(Metrics!$B$6:$B$22,MATCH(Calc!N15,Metrics!$D$6:$D$22,0))="","",INDEX(Metrics!$B$6:$B$22,MATCH(Calc!N15,Metrics!$D$6:$D$22,0))),"")</f>
        <v>202</v>
      </c>
      <c r="Q15" s="34" t="str">
        <f t="shared" si="3"/>
        <v>202 : Operational Efficiency / Average Handle Time: After-Call Work</v>
      </c>
    </row>
    <row r="16" spans="2:20" x14ac:dyDescent="0.25">
      <c r="B16" s="27" t="s">
        <v>24</v>
      </c>
      <c r="C16" s="27" t="s">
        <v>35</v>
      </c>
      <c r="E16" s="27">
        <v>10</v>
      </c>
      <c r="F16" s="27">
        <f t="shared" si="4"/>
        <v>2022</v>
      </c>
      <c r="G16" s="27" t="str">
        <f t="shared" si="0"/>
        <v>October</v>
      </c>
      <c r="H16" s="27" t="str">
        <f t="shared" si="1"/>
        <v>Oct 2022</v>
      </c>
      <c r="I16" s="27" t="str">
        <f t="shared" si="2"/>
        <v>Oct 2021</v>
      </c>
      <c r="K16" s="33" t="s">
        <v>49</v>
      </c>
      <c r="L16" s="27" t="str">
        <f>IFERROR(INDEX(Metrics!$F$6:$F$22,MATCH(Calc!L15,Metrics!$D$6:$D$22,0)),"")</f>
        <v>Yes</v>
      </c>
      <c r="N16" s="27" t="str">
        <f t="array" ref="N16">IFERROR(INDEX(Metrics!$D$6:$D$22,SMALL(IF(LEN(Metrics!$D$6:$D$22)&gt;0,ROW(Metrics!$D$6:$D$22)-ROW(INDEX(Metrics!$D$6:$D$22,1,1))+1),ROW($A16)-ROW($A$6))),"")</f>
        <v>Agent Occupancy</v>
      </c>
      <c r="O16" s="27" t="str">
        <f>IFERROR(IF(INDEX(Metrics!$C$6:$C$22,MATCH(Calc!N16,Metrics!$D$6:$D$22,0))="","",INDEX(Metrics!$C$6:$C$22,MATCH(Calc!N16,Metrics!$D$6:$D$22,0))),"")</f>
        <v>Operational Efficiency</v>
      </c>
      <c r="P16" s="27">
        <f>IFERROR(IF(INDEX(Metrics!$B$6:$B$22,MATCH(Calc!N16,Metrics!$D$6:$D$22,0))="","",INDEX(Metrics!$B$6:$B$22,MATCH(Calc!N16,Metrics!$D$6:$D$22,0))),"")</f>
        <v>203</v>
      </c>
      <c r="Q16" s="34" t="str">
        <f t="shared" si="3"/>
        <v>203 : Operational Efficiency / Agent Occupancy</v>
      </c>
    </row>
    <row r="17" spans="2:17" x14ac:dyDescent="0.25">
      <c r="B17" s="27" t="s">
        <v>25</v>
      </c>
      <c r="C17" s="27" t="s">
        <v>36</v>
      </c>
      <c r="E17" s="27">
        <v>11</v>
      </c>
      <c r="F17" s="27">
        <f t="shared" si="4"/>
        <v>2022</v>
      </c>
      <c r="G17" s="27" t="str">
        <f t="shared" si="0"/>
        <v>November</v>
      </c>
      <c r="H17" s="27" t="str">
        <f t="shared" si="1"/>
        <v>Nov 2022</v>
      </c>
      <c r="I17" s="27" t="str">
        <f t="shared" si="2"/>
        <v>Nov 2021</v>
      </c>
      <c r="N17" s="27" t="str">
        <f t="array" ref="N17">IFERROR(INDEX(Metrics!$D$6:$D$22,SMALL(IF(LEN(Metrics!$D$6:$D$22)&gt;0,ROW(Metrics!$D$6:$D$22)-ROW(INDEX(Metrics!$D$6:$D$22,1,1))+1),ROW($A17)-ROW($A$6))),"")</f>
        <v>Transfer Rate</v>
      </c>
      <c r="O17" s="27" t="str">
        <f>IFERROR(IF(INDEX(Metrics!$C$6:$C$22,MATCH(Calc!N17,Metrics!$D$6:$D$22,0))="","",INDEX(Metrics!$C$6:$C$22,MATCH(Calc!N17,Metrics!$D$6:$D$22,0))),"")</f>
        <v>Operational Efficiency</v>
      </c>
      <c r="P17" s="27">
        <f>IFERROR(IF(INDEX(Metrics!$B$6:$B$22,MATCH(Calc!N17,Metrics!$D$6:$D$22,0))="","",INDEX(Metrics!$B$6:$B$22,MATCH(Calc!N17,Metrics!$D$6:$D$22,0))),"")</f>
        <v>204</v>
      </c>
      <c r="Q17" s="34" t="str">
        <f t="shared" si="3"/>
        <v>204 : Operational Efficiency / Transfer Rate</v>
      </c>
    </row>
    <row r="18" spans="2:17" x14ac:dyDescent="0.25">
      <c r="B18" s="27" t="s">
        <v>26</v>
      </c>
      <c r="C18" s="27" t="s">
        <v>37</v>
      </c>
      <c r="E18" s="27">
        <v>12</v>
      </c>
      <c r="F18" s="27">
        <f t="shared" si="4"/>
        <v>2022</v>
      </c>
      <c r="G18" s="27" t="str">
        <f t="shared" si="0"/>
        <v>December</v>
      </c>
      <c r="H18" s="27" t="str">
        <f t="shared" si="1"/>
        <v>Dec 2022</v>
      </c>
      <c r="I18" s="27" t="str">
        <f t="shared" si="2"/>
        <v>Dec 2021</v>
      </c>
      <c r="K18" s="33" t="s">
        <v>83</v>
      </c>
      <c r="L18" s="31">
        <f t="array" ref="L18">IFERROR(MAX(IF(LEN(Metrics!$B$6:$B$22)&gt;0,ROW(Metrics!$B$6:$B$22))-4),70)</f>
        <v>18</v>
      </c>
      <c r="N18" s="27" t="str">
        <f t="array" ref="N18">IFERROR(INDEX(Metrics!$D$6:$D$22,SMALL(IF(LEN(Metrics!$D$6:$D$22)&gt;0,ROW(Metrics!$D$6:$D$22)-ROW(INDEX(Metrics!$D$6:$D$22,1,1))+1),ROW($A18)-ROW($A$6))),"")</f>
        <v>Cost per Call</v>
      </c>
      <c r="O18" s="27" t="str">
        <f>IFERROR(IF(INDEX(Metrics!$C$6:$C$22,MATCH(Calc!N18,Metrics!$D$6:$D$22,0))="","",INDEX(Metrics!$C$6:$C$22,MATCH(Calc!N18,Metrics!$D$6:$D$22,0))),"")</f>
        <v>Operational Efficiency</v>
      </c>
      <c r="P18" s="27">
        <f>IFERROR(IF(INDEX(Metrics!$B$6:$B$22,MATCH(Calc!N18,Metrics!$D$6:$D$22,0))="","",INDEX(Metrics!$B$6:$B$22,MATCH(Calc!N18,Metrics!$D$6:$D$22,0))),"")</f>
        <v>205</v>
      </c>
      <c r="Q18" s="34" t="str">
        <f t="shared" si="3"/>
        <v>205 : Operational Efficiency / Cost per Call</v>
      </c>
    </row>
    <row r="19" spans="2:17" x14ac:dyDescent="0.25">
      <c r="B19" s="27" t="s">
        <v>27</v>
      </c>
      <c r="C19" s="27" t="s">
        <v>38</v>
      </c>
      <c r="N19" s="27" t="str">
        <f t="array" ref="N19">IFERROR(INDEX(Metrics!$D$6:$D$22,SMALL(IF(LEN(Metrics!$D$6:$D$22)&gt;0,ROW(Metrics!$D$6:$D$22)-ROW(INDEX(Metrics!$D$6:$D$22,1,1))+1),ROW($A19)-ROW($A$6))),"")</f>
        <v>Cost per Minute of Inbound Handle Time</v>
      </c>
      <c r="O19" s="27" t="str">
        <f>IFERROR(IF(INDEX(Metrics!$C$6:$C$22,MATCH(Calc!N19,Metrics!$D$6:$D$22,0))="","",INDEX(Metrics!$C$6:$C$22,MATCH(Calc!N19,Metrics!$D$6:$D$22,0))),"")</f>
        <v>Operational Efficiency</v>
      </c>
      <c r="P19" s="27">
        <f>IFERROR(IF(INDEX(Metrics!$B$6:$B$22,MATCH(Calc!N19,Metrics!$D$6:$D$22,0))="","",INDEX(Metrics!$B$6:$B$22,MATCH(Calc!N19,Metrics!$D$6:$D$22,0))),"")</f>
        <v>206</v>
      </c>
      <c r="Q19" s="34" t="str">
        <f t="shared" si="3"/>
        <v>206 : Operational Efficiency / Cost per Minute of Inbound Handle Time</v>
      </c>
    </row>
    <row r="20" spans="2:17" x14ac:dyDescent="0.25">
      <c r="B20" s="27" t="s">
        <v>28</v>
      </c>
      <c r="C20" s="27" t="s">
        <v>39</v>
      </c>
      <c r="N20" s="27" t="str">
        <f t="array" ref="N20">IFERROR(INDEX(Metrics!$D$6:$D$22,SMALL(IF(LEN(Metrics!$D$6:$D$22)&gt;0,ROW(Metrics!$D$6:$D$22)-ROW(INDEX(Metrics!$D$6:$D$22,1,1))+1),ROW($A20)-ROW($A$6))),"")</f>
        <v/>
      </c>
      <c r="O20" s="27" t="str">
        <f>IFERROR(IF(INDEX(Metrics!$C$6:$C$22,MATCH(Calc!N20,Metrics!$D$6:$D$22,0))="","",INDEX(Metrics!$C$6:$C$22,MATCH(Calc!N20,Metrics!$D$6:$D$22,0))),"")</f>
        <v/>
      </c>
      <c r="P20" s="27" t="str">
        <f>IFERROR(IF(INDEX(Metrics!$B$6:$B$22,MATCH(Calc!N20,Metrics!$D$6:$D$22,0))="","",INDEX(Metrics!$B$6:$B$22,MATCH(Calc!N20,Metrics!$D$6:$D$22,0))),"")</f>
        <v/>
      </c>
      <c r="Q20" s="34" t="str">
        <f t="shared" si="3"/>
        <v/>
      </c>
    </row>
    <row r="21" spans="2:17" x14ac:dyDescent="0.25">
      <c r="B21" s="27" t="s">
        <v>29</v>
      </c>
      <c r="C21" s="27" t="s">
        <v>40</v>
      </c>
      <c r="K21" s="25" t="s">
        <v>74</v>
      </c>
      <c r="L21" s="26"/>
      <c r="N21" s="27" t="str">
        <f t="array" ref="N21">IFERROR(INDEX(Metrics!$D$6:$D$22,SMALL(IF(LEN(Metrics!$D$6:$D$22)&gt;0,ROW(Metrics!$D$6:$D$22)-ROW(INDEX(Metrics!$D$6:$D$22,1,1))+1),ROW($A21)-ROW($A$6))),"")</f>
        <v/>
      </c>
      <c r="O21" s="27" t="str">
        <f>IFERROR(IF(INDEX(Metrics!$C$6:$C$22,MATCH(Calc!N21,Metrics!$D$6:$D$22,0))="","",INDEX(Metrics!$C$6:$C$22,MATCH(Calc!N21,Metrics!$D$6:$D$22,0))),"")</f>
        <v/>
      </c>
      <c r="P21" s="27" t="str">
        <f>IFERROR(IF(INDEX(Metrics!$B$6:$B$22,MATCH(Calc!N21,Metrics!$D$6:$D$22,0))="","",INDEX(Metrics!$B$6:$B$22,MATCH(Calc!N21,Metrics!$D$6:$D$22,0))),"")</f>
        <v/>
      </c>
      <c r="Q21" s="34" t="str">
        <f t="shared" si="3"/>
        <v/>
      </c>
    </row>
    <row r="22" spans="2:17" x14ac:dyDescent="0.25">
      <c r="N22" s="27" t="str">
        <f t="array" ref="N22">IFERROR(INDEX(Metrics!$D$6:$D$22,SMALL(IF(LEN(Metrics!$D$6:$D$22)&gt;0,ROW(Metrics!$D$6:$D$22)-ROW(INDEX(Metrics!$D$6:$D$22,1,1))+1),ROW($A22)-ROW($A$6))),"")</f>
        <v/>
      </c>
      <c r="O22" s="27" t="str">
        <f>IFERROR(IF(INDEX(Metrics!$C$6:$C$22,MATCH(Calc!N22,Metrics!$D$6:$D$22,0))="","",INDEX(Metrics!$C$6:$C$22,MATCH(Calc!N22,Metrics!$D$6:$D$22,0))),"")</f>
        <v/>
      </c>
      <c r="P22" s="27" t="str">
        <f>IFERROR(IF(INDEX(Metrics!$B$6:$B$22,MATCH(Calc!N22,Metrics!$D$6:$D$22,0))="","",INDEX(Metrics!$B$6:$B$22,MATCH(Calc!N22,Metrics!$D$6:$D$22,0))),"")</f>
        <v/>
      </c>
      <c r="Q22" s="34" t="str">
        <f t="shared" si="3"/>
        <v/>
      </c>
    </row>
    <row r="23" spans="2:17" x14ac:dyDescent="0.25">
      <c r="K23" s="33" t="s">
        <v>91</v>
      </c>
      <c r="L23" s="32">
        <f>IFERROR(KPI_Analysis!$O$16/100,0)</f>
        <v>0.8993996208449978</v>
      </c>
      <c r="N23" s="27" t="str">
        <f t="array" ref="N23">IFERROR(INDEX(Metrics!$D$6:$D$22,SMALL(IF(LEN(Metrics!$D$6:$D$22)&gt;0,ROW(Metrics!$D$6:$D$22)-ROW(INDEX(Metrics!$D$6:$D$22,1,1))+1),ROW($A23)-ROW($A$6))),"")</f>
        <v/>
      </c>
      <c r="O23" s="27" t="str">
        <f>IFERROR(IF(INDEX(Metrics!$C$6:$C$22,MATCH(Calc!N23,Metrics!$D$6:$D$22,0))="","",INDEX(Metrics!$C$6:$C$22,MATCH(Calc!N23,Metrics!$D$6:$D$22,0))),"")</f>
        <v/>
      </c>
      <c r="P23" s="27" t="str">
        <f>IFERROR(IF(INDEX(Metrics!$B$6:$B$22,MATCH(Calc!N23,Metrics!$D$6:$D$22,0))="","",INDEX(Metrics!$B$6:$B$22,MATCH(Calc!N23,Metrics!$D$6:$D$22,0))),"")</f>
        <v/>
      </c>
      <c r="Q23" s="34" t="str">
        <f t="shared" si="3"/>
        <v/>
      </c>
    </row>
    <row r="24" spans="2:17" x14ac:dyDescent="0.25">
      <c r="K24" s="33" t="s">
        <v>50</v>
      </c>
      <c r="L24" s="32">
        <f>IFERROR(IF(L23&gt;1,0,(1-L23)),"")</f>
        <v>0.1006003791550022</v>
      </c>
      <c r="N24" s="264"/>
      <c r="O24" s="264"/>
      <c r="P24" s="264"/>
      <c r="Q24" s="265"/>
    </row>
    <row r="25" spans="2:17" x14ac:dyDescent="0.25">
      <c r="N25" s="266"/>
      <c r="O25" s="266"/>
      <c r="P25" s="266"/>
      <c r="Q25" s="26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Menu</vt:lpstr>
      <vt:lpstr>Metrics</vt:lpstr>
      <vt:lpstr>CY_Actual</vt:lpstr>
      <vt:lpstr>CY_Target</vt:lpstr>
      <vt:lpstr>PY_Actual</vt:lpstr>
      <vt:lpstr>CY_Actual_Cumulative</vt:lpstr>
      <vt:lpstr>CY_Target_Cumulative</vt:lpstr>
      <vt:lpstr>PY_Actual_Cumulative</vt:lpstr>
      <vt:lpstr>Monthly_Analysis</vt:lpstr>
      <vt:lpstr>KPI_Analysis</vt:lpstr>
      <vt:lpstr>Calc</vt:lpstr>
      <vt:lpstr>ToU</vt:lpstr>
      <vt:lpstr>KPI_Analysis!Print_Area</vt:lpstr>
      <vt:lpstr>Menu!Print_Area</vt:lpstr>
      <vt:lpstr>Metrics!Print_Area</vt:lpstr>
      <vt:lpstr>ToU!Print_Area</vt:lpstr>
      <vt:lpstr>Metrics!Print_Titles</vt:lpstr>
      <vt:lpstr>Monthly_Analysis!Print_Titles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2023-03-27T08:09:34Z</cp:lastPrinted>
  <dcterms:created xsi:type="dcterms:W3CDTF">2010-05-31T18:52:23Z</dcterms:created>
  <dcterms:modified xsi:type="dcterms:W3CDTF">2023-04-11T14:53:20Z</dcterms:modified>
  <dc:title>Call Center KPI Dashboard V4 Template</dc:title>
  <dc:subject>Call Center KPI Dashboard V4</dc:subject>
  <dc:description>Call Center KPI Dashboard V4 template by Master Productivity Kit — masterproductivitykit.com</dc:description>
  <cp:keywords>Master Productivity Kit, Excel template, Google Sheets template</cp:keywords>
  <cp:category>Business Template</cp:category>
</cp:coreProperties>
</file>