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3A077D37-E8DB-442C-8521-2F1EAEE7C8CD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6" i="25" s="1"/>
  <c r="L13" i="25"/>
  <c r="L18" i="25" a="1"/>
  <c r="L18" i="25" s="1"/>
  <c r="T7" i="25" a="1"/>
  <c r="T7" i="25" s="1"/>
  <c r="K20" i="16"/>
  <c r="J19" i="16"/>
  <c r="J15" i="16"/>
  <c r="I20" i="16"/>
  <c r="H20" i="16"/>
  <c r="G20" i="16"/>
  <c r="J20" i="16" s="1"/>
  <c r="I19" i="16"/>
  <c r="H19" i="16"/>
  <c r="K19" i="16" s="1"/>
  <c r="G19" i="16"/>
  <c r="I15" i="16"/>
  <c r="H15" i="16"/>
  <c r="K15" i="16" s="1"/>
  <c r="G15" i="16"/>
  <c r="I14" i="16"/>
  <c r="K14" i="16" s="1"/>
  <c r="H14" i="16"/>
  <c r="G14" i="16"/>
  <c r="J14" i="16" s="1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N19" i="25" a="1"/>
  <c r="N19" i="25" s="1"/>
  <c r="O19" i="25" s="1"/>
  <c r="N18" i="25" a="1"/>
  <c r="N18" i="25" s="1"/>
  <c r="O18" i="25" s="1"/>
  <c r="N17" i="25" a="1"/>
  <c r="N17" i="25" s="1"/>
  <c r="P17" i="25" s="1"/>
  <c r="N16" i="25" a="1"/>
  <c r="N16" i="25" s="1"/>
  <c r="P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N8" i="25" a="1"/>
  <c r="N8" i="25" s="1"/>
  <c r="N7" i="25" a="1"/>
  <c r="N7" i="25" s="1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8" i="25" l="1"/>
  <c r="O8" i="25"/>
  <c r="P9" i="25"/>
  <c r="O9" i="25"/>
  <c r="O10" i="25"/>
  <c r="P10" i="25"/>
  <c r="O11" i="25"/>
  <c r="P11" i="25"/>
  <c r="P13" i="25"/>
  <c r="O13" i="25"/>
  <c r="P12" i="25"/>
  <c r="O12" i="25"/>
  <c r="P14" i="25"/>
  <c r="O14" i="25"/>
  <c r="P7" i="25"/>
  <c r="O7" i="25"/>
  <c r="P15" i="25"/>
  <c r="O15" i="25"/>
  <c r="P18" i="25"/>
  <c r="P19" i="25"/>
  <c r="O16" i="25"/>
  <c r="O17" i="25"/>
  <c r="C7" i="25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14" i="18"/>
  <c r="D10" i="18"/>
  <c r="D11" i="18"/>
  <c r="D15" i="18"/>
  <c r="D9" i="18"/>
  <c r="H9" i="25"/>
  <c r="H5" i="26" s="1"/>
  <c r="F10" i="25"/>
  <c r="I10" i="25" s="1"/>
  <c r="I5" i="32" s="1"/>
  <c r="G5" i="14"/>
  <c r="E8" i="18"/>
  <c r="G5" i="30"/>
  <c r="G5" i="26"/>
  <c r="G5" i="29"/>
  <c r="E14" i="18" l="1"/>
  <c r="E13" i="18"/>
  <c r="E11" i="18"/>
  <c r="E10" i="18"/>
  <c r="E15" i="18"/>
  <c r="D12" i="18"/>
  <c r="D16" i="18"/>
  <c r="H5" i="30"/>
  <c r="H5" i="14"/>
  <c r="F8" i="18"/>
  <c r="H5" i="29"/>
  <c r="H10" i="25"/>
  <c r="I5" i="14" s="1"/>
  <c r="F11" i="25"/>
  <c r="I11" i="25" s="1"/>
  <c r="J5" i="32" s="1"/>
  <c r="G5" i="28"/>
  <c r="E9" i="18" s="1"/>
  <c r="H5" i="28"/>
  <c r="I5" i="28"/>
  <c r="O8" i="16" l="1"/>
  <c r="F13" i="18"/>
  <c r="F9" i="18"/>
  <c r="F10" i="18"/>
  <c r="F15" i="18"/>
  <c r="F11" i="18"/>
  <c r="F14" i="18"/>
  <c r="O11" i="16"/>
  <c r="I16" i="16"/>
  <c r="I13" i="16"/>
  <c r="I12" i="16"/>
  <c r="I8" i="16"/>
  <c r="I18" i="16"/>
  <c r="I17" i="16"/>
  <c r="I10" i="16"/>
  <c r="I9" i="16"/>
  <c r="O16" i="16"/>
  <c r="I11" i="16"/>
  <c r="N11" i="16"/>
  <c r="Q11" i="16" s="1"/>
  <c r="N13" i="16"/>
  <c r="Q13" i="16" s="1"/>
  <c r="O13" i="16"/>
  <c r="O17" i="16"/>
  <c r="E12" i="18"/>
  <c r="E16" i="18"/>
  <c r="H11" i="25"/>
  <c r="J5" i="29" s="1"/>
  <c r="I5" i="30"/>
  <c r="N17" i="16" s="1"/>
  <c r="G8" i="18"/>
  <c r="I5" i="26"/>
  <c r="I5" i="29"/>
  <c r="O9" i="16" s="1"/>
  <c r="F12" i="25"/>
  <c r="I12" i="25" s="1"/>
  <c r="K5" i="32" s="1"/>
  <c r="J5" i="28"/>
  <c r="O14" i="16" l="1"/>
  <c r="N15" i="16"/>
  <c r="Q17" i="16"/>
  <c r="H18" i="16"/>
  <c r="K18" i="16" s="1"/>
  <c r="H9" i="16"/>
  <c r="K9" i="16" s="1"/>
  <c r="H17" i="16"/>
  <c r="K17" i="16" s="1"/>
  <c r="H16" i="16"/>
  <c r="K16" i="16" s="1"/>
  <c r="H10" i="16"/>
  <c r="K10" i="16" s="1"/>
  <c r="H12" i="16"/>
  <c r="K12" i="16" s="1"/>
  <c r="H8" i="16"/>
  <c r="K8" i="16" s="1"/>
  <c r="H11" i="16"/>
  <c r="K11" i="16" s="1"/>
  <c r="H13" i="16"/>
  <c r="K13" i="16" s="1"/>
  <c r="N19" i="16"/>
  <c r="N10" i="16"/>
  <c r="O15" i="16"/>
  <c r="Q15" i="16" s="1"/>
  <c r="N18" i="16"/>
  <c r="O20" i="16"/>
  <c r="G14" i="18"/>
  <c r="G9" i="18"/>
  <c r="G13" i="18"/>
  <c r="G10" i="18"/>
  <c r="G11" i="18"/>
  <c r="G15" i="18"/>
  <c r="O18" i="16"/>
  <c r="O10" i="16"/>
  <c r="N8" i="16"/>
  <c r="Q8" i="16" s="1"/>
  <c r="N16" i="16"/>
  <c r="Q16" i="16" s="1"/>
  <c r="N12" i="16"/>
  <c r="N14" i="16"/>
  <c r="Q14" i="16" s="1"/>
  <c r="O12" i="16"/>
  <c r="Q12" i="16" s="1"/>
  <c r="O19" i="16"/>
  <c r="N9" i="16"/>
  <c r="Q9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9" i="16" l="1"/>
  <c r="H13" i="18"/>
  <c r="H9" i="18"/>
  <c r="H10" i="18"/>
  <c r="H14" i="18"/>
  <c r="H15" i="18"/>
  <c r="H11" i="18"/>
  <c r="Q10" i="16"/>
  <c r="Q18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I14" i="18"/>
  <c r="I13" i="18"/>
  <c r="I11" i="18"/>
  <c r="I9" i="18"/>
  <c r="I10" i="18"/>
  <c r="I15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L11" i="18"/>
  <c r="K11" i="18"/>
  <c r="K10" i="18"/>
  <c r="K13" i="18"/>
  <c r="K15" i="18"/>
  <c r="K14" i="18"/>
  <c r="K9" i="18"/>
  <c r="N5" i="30"/>
  <c r="L14" i="18" s="1"/>
  <c r="N5" i="26"/>
  <c r="L10" i="18" s="1"/>
  <c r="N5" i="29"/>
  <c r="L15" i="18" s="1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4" i="18"/>
  <c r="N13" i="18"/>
  <c r="M11" i="18"/>
  <c r="M10" i="18"/>
  <c r="M9" i="18"/>
  <c r="M15" i="18"/>
  <c r="M13" i="18"/>
  <c r="M14" i="18"/>
  <c r="P5" i="29"/>
  <c r="N15" i="18" s="1"/>
  <c r="P5" i="30"/>
  <c r="P5" i="14"/>
  <c r="N11" i="18" s="1"/>
  <c r="P5" i="26"/>
  <c r="N10" i="18" s="1"/>
  <c r="H18" i="25"/>
  <c r="Q5" i="28"/>
  <c r="Q5" i="30" l="1"/>
  <c r="N20" i="16" s="1"/>
  <c r="Q20" i="16" s="1"/>
  <c r="L11" i="25"/>
  <c r="N16" i="18"/>
  <c r="N12" i="18"/>
  <c r="M16" i="18"/>
  <c r="M12" i="18"/>
  <c r="Q5" i="29"/>
  <c r="Q5" i="26"/>
  <c r="O8" i="18"/>
  <c r="Q5" i="14"/>
  <c r="M17" i="16" l="1"/>
  <c r="P17" i="16" s="1"/>
  <c r="M14" i="16"/>
  <c r="P14" i="16" s="1"/>
  <c r="G17" i="16"/>
  <c r="J17" i="16" s="1"/>
  <c r="G9" i="16"/>
  <c r="J9" i="16" s="1"/>
  <c r="M11" i="16"/>
  <c r="P11" i="16" s="1"/>
  <c r="M12" i="16"/>
  <c r="P12" i="16" s="1"/>
  <c r="M8" i="16"/>
  <c r="P8" i="16" s="1"/>
  <c r="G11" i="16"/>
  <c r="J11" i="16" s="1"/>
  <c r="M18" i="16"/>
  <c r="P18" i="16" s="1"/>
  <c r="M15" i="16"/>
  <c r="P15" i="16" s="1"/>
  <c r="G16" i="16"/>
  <c r="J16" i="16" s="1"/>
  <c r="G8" i="16"/>
  <c r="J8" i="16" s="1"/>
  <c r="M9" i="16"/>
  <c r="P9" i="16" s="1"/>
  <c r="G13" i="16"/>
  <c r="J13" i="16" s="1"/>
  <c r="M19" i="16"/>
  <c r="P19" i="16" s="1"/>
  <c r="M13" i="16"/>
  <c r="P13" i="16" s="1"/>
  <c r="G18" i="16"/>
  <c r="J18" i="16" s="1"/>
  <c r="G10" i="16"/>
  <c r="J10" i="16" s="1"/>
  <c r="M20" i="16"/>
  <c r="P20" i="16" s="1"/>
  <c r="M16" i="16"/>
  <c r="P16" i="16" s="1"/>
  <c r="M10" i="16"/>
  <c r="P10" i="16" s="1"/>
  <c r="G12" i="16"/>
  <c r="J12" i="16" s="1"/>
  <c r="O9" i="18"/>
  <c r="O10" i="18"/>
  <c r="O13" i="18"/>
  <c r="O11" i="18"/>
  <c r="O14" i="18"/>
  <c r="O15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<sst xmlns="http://schemas.openxmlformats.org/spreadsheetml/2006/main" count="776" uniqueCount="159">
  <si>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</si>
  <si>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</si>
  <si>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</si>
  <si>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</si>
  <si>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</si>
  <si>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</si>
  <si>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</si>
  <si>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</si>
  <si>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</si>
  <si>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</si>
  <si>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</si>
  <si>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</si>
  <si>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</si>
  <si>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</si>
  <si>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</si>
  <si>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</si>
  <si>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</si>
  <si>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</si>
  <si>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</si>
  <si>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</si>
  <si>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</si>
  <si>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</si>
  <si>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</si>
  <si>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</si>
  <si>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</si>
  <si>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</si>
  <si>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</si>
  <si>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</si>
  <si>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</si>
  <si>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</si>
  <si>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</si>
  <si>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</si>
  <si>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</si>
  <si>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</si>
  <si>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</si>
  <si>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</si>
  <si>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</si>
  <si>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</si>
  <si>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</si>
  <si>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</si>
  <si>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</si>
  <si>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</si>
  <si>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</si>
  <si>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</si>
  <si>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</si>
  <si>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</si>
  <si>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</si>
  <si>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</si>
  <si>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</si>
  <si>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</si>
  <si>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</si>
  <si>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</si>
  <si>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</si>
  <si>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</si>
  <si>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</si>
  <si>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</si>
  <si>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</si>
  <si>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</si>
  <si>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</si>
  <si>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</si>
  <si>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</si>
  <si>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</si>
  <si>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</si>
  <si>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</si>
  <si>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</si>
  <si>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</si>
  <si>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</si>
  <si>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</si>
  <si>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</si>
  <si>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</si>
  <si>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</si>
  <si>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</si>
  <si>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</si>
  <si>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</si>
  <si>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</si>
  <si>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</si>
  <si>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</si>
  <si>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</si>
  <si>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</si>
  <si>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</si>
  <si>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</si>
  <si>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</si>
  <si>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</si>
  <si>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</si>
  <si>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</si>
  <si>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</si>
  <si>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</si>
  <si>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</si>
  <si>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</si>
  <si>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</si>
  <si>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</si>
  <si>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</si>
  <si>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</si>
  <si>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</si>
  <si>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</si>
  <si>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</si>
  <si>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</si>
  <si>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REAL ESTATE KPI DASHBOARD</t>
  </si>
  <si>
    <t>Company Properties</t>
  </si>
  <si>
    <t>Avg Commission per Sale</t>
  </si>
  <si>
    <t>USD</t>
  </si>
  <si>
    <t>The average amount of money a real estate office makes for each transaction.</t>
  </si>
  <si>
    <t>Avg Commission per Salesperson</t>
  </si>
  <si>
    <t>The average amount of money a real estate agent makes for each transaction.</t>
  </si>
  <si>
    <t>Avg Dollar per Square Foot</t>
  </si>
  <si>
    <t>The average price per square foot of the real estate properties.</t>
  </si>
  <si>
    <t>Avg Sold Price</t>
  </si>
  <si>
    <t>The average prices of homes sold over a period of time to understand the direction and rate of change of the market.</t>
  </si>
  <si>
    <t>Profitability per Square Foot</t>
  </si>
  <si>
    <t>The average net profit per square foot.</t>
  </si>
  <si>
    <t>Net Profit</t>
  </si>
  <si>
    <t>The total profit made at the end of the month.</t>
  </si>
  <si>
    <t>Cost Effectiveness</t>
  </si>
  <si>
    <t>Renting Costs</t>
  </si>
  <si>
    <t>The average cost related to the renting process.</t>
  </si>
  <si>
    <t>Rent-Ready Costs</t>
  </si>
  <si>
    <t>The average cost of a single property to get prepared for renting.</t>
  </si>
  <si>
    <t>Repair and Maintenance Costs</t>
  </si>
  <si>
    <t>The average cost of the repair and maintenance of an estate for rent/rented.</t>
  </si>
  <si>
    <t>Property Management</t>
  </si>
  <si>
    <t>Number of Visits per Sale</t>
  </si>
  <si>
    <t>#</t>
  </si>
  <si>
    <t>The average number of times the property is shown to potential buyers before it is sold.</t>
  </si>
  <si>
    <t>Rented Space Usage Quality (RSUQ)</t>
  </si>
  <si>
    <t>%</t>
  </si>
  <si>
    <t>The average interest based on the size of a property.</t>
  </si>
  <si>
    <t>Sold Homes Inventory Ratio</t>
  </si>
  <si>
    <t>The percentage is number of homes that were sold out of the total available estates in a given market.</t>
  </si>
  <si>
    <t>Vacancy Rate</t>
  </si>
  <si>
    <t>The percentage is number of estates that have been rented over total available renting units.</t>
  </si>
  <si>
    <t>Revenue per Square Foot</t>
  </si>
  <si>
    <t>The average net revenue amount you gain per square foot.</t>
  </si>
  <si>
    <t>Management Efficiency</t>
  </si>
  <si>
    <t>The percentage shows how efficient on average are the workers.</t>
  </si>
  <si>
    <t>Market</t>
  </si>
  <si>
    <t>Absorption Rate</t>
  </si>
  <si>
    <t>The percentage shows a market demand related to the portfolio of the agency.</t>
  </si>
  <si>
    <t>Difference of Asking and Selling Prices</t>
  </si>
  <si>
    <t>The difference between intended and agreed sell price of the properties that the real estate agent sells.</t>
  </si>
  <si>
    <t>Number of Days on Market</t>
  </si>
  <si>
    <t>Days</t>
  </si>
  <si>
    <t>The average number of days a property remains in inventory.</t>
  </si>
  <si>
    <t>Customer</t>
  </si>
  <si>
    <t>Conversion Rate</t>
  </si>
  <si>
    <t>The percentage is  number of successful actions over the number of visits.</t>
  </si>
  <si>
    <t>Traffic Source</t>
  </si>
  <si>
    <t xml:space="preserve">The percentage of referrals over total visits on the website. </t>
  </si>
  <si>
    <t>Web Visits</t>
  </si>
  <si>
    <t>The total number of web visits during given time/month.</t>
  </si>
  <si>
    <t>Contacts</t>
  </si>
  <si>
    <t>The number of customer or potential customer you are in contact every month.</t>
  </si>
  <si>
    <t>Buyer/Broker Agreements</t>
  </si>
  <si>
    <t>The number of buyers who agreed to sing an exclusive contract with one of the agents.</t>
  </si>
  <si>
    <t>Listing Agreements</t>
  </si>
  <si>
    <t>The number of contracts signed between the agents and potential sellers and/or renters.</t>
  </si>
  <si>
    <t>Tenant Turnover</t>
  </si>
  <si>
    <t>The percentage is those moved in the month.</t>
  </si>
  <si>
    <t>101 : Company Properties / Avg Commission per Sale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</si>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</sst>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7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59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8" fillId="3" borderId="11" xfId="0" applyFont="1" applyFill="1" applyBorder="1" applyAlignment="1" applyProtection="1">
      <alignment horizontal="center" vertical="center" shrinkToFit="1"/>
      <protection hidden="1"/>
    </xf>
    <xf numFmtId="0" fontId="28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6" borderId="27" xfId="0" applyFont="1" applyFill="1" applyBorder="1" applyAlignment="1" applyProtection="1">
      <alignment horizontal="center" vertical="center" wrapText="1"/>
      <protection hidden="1"/>
    </xf>
    <xf numFmtId="0" fontId="29" fillId="6" borderId="28" xfId="0" applyFont="1" applyFill="1" applyBorder="1" applyAlignment="1" applyProtection="1">
      <alignment horizontal="center" vertical="center" wrapText="1"/>
      <protection hidden="1"/>
    </xf>
    <xf numFmtId="0" fontId="29" fillId="6" borderId="29" xfId="0" applyFont="1" applyFill="1" applyBorder="1" applyAlignment="1" applyProtection="1">
      <alignment horizontal="center" vertical="center" wrapText="1"/>
      <protection hidden="1"/>
    </xf>
    <xf numFmtId="49" fontId="29" fillId="6" borderId="1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49" fontId="29" fillId="6" borderId="2" xfId="0" applyNumberFormat="1" applyFont="1" applyFill="1" applyBorder="1" applyAlignment="1">
      <alignment horizontal="center" vertical="center" wrapText="1"/>
    </xf>
    <xf numFmtId="49" fontId="29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1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8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8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8" fillId="3" borderId="15" xfId="0" applyFont="1" applyFill="1" applyBorder="1" applyAlignment="1" applyProtection="1">
      <alignment horizontal="center" vertical="center" shrinkToFit="1"/>
      <protection hidden="1"/>
    </xf>
    <xf numFmtId="0" fontId="28" fillId="3" borderId="16" xfId="0" applyFont="1" applyFill="1" applyBorder="1" applyAlignment="1" applyProtection="1">
      <alignment horizontal="center" vertical="center" shrinkToFit="1"/>
      <protection hidden="1"/>
    </xf>
    <xf numFmtId="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2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0" fillId="0" borderId="40" xfId="5" applyFont="1" applyBorder="1"/>
    <xf numFmtId="0" fontId="29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1" fillId="3" borderId="0" xfId="0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7"/>
    </xf>
    <xf numFmtId="49" fontId="41" fillId="2" borderId="0" xfId="5" applyNumberFormat="1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39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29" fillId="0" borderId="16" xfId="0" applyNumberFormat="1" applyFont="1" applyBorder="1" applyAlignment="1" applyProtection="1">
      <alignment horizontal="center" vertical="center" shrinkToFit="1"/>
      <protection hidden="1"/>
    </xf>
    <xf numFmtId="3" fontId="29" fillId="0" borderId="17" xfId="0" applyNumberFormat="1" applyFont="1" applyBorder="1" applyAlignment="1" applyProtection="1">
      <alignment horizontal="center" vertical="center" shrinkToFit="1"/>
      <protection hidden="1"/>
    </xf>
    <xf numFmtId="3" fontId="29" fillId="0" borderId="10" xfId="0" applyNumberFormat="1" applyFont="1" applyBorder="1" applyAlignment="1" applyProtection="1">
      <alignment horizontal="center" vertical="center" shrinkToFit="1"/>
      <protection hidden="1"/>
    </xf>
    <xf numFmtId="3" fontId="29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8" fillId="3" borderId="11" xfId="0" applyFont="1" applyFill="1" applyBorder="1" applyAlignment="1" applyProtection="1">
      <alignment horizontal="left" vertical="center" shrinkToFit="1"/>
      <protection hidden="1"/>
    </xf>
    <xf numFmtId="0" fontId="28" fillId="3" borderId="10" xfId="0" applyFont="1" applyFill="1" applyBorder="1" applyAlignment="1" applyProtection="1">
      <alignment horizontal="left" vertical="center" shrinkToFit="1"/>
      <protection hidden="1"/>
    </xf>
    <xf numFmtId="0" fontId="28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0" fillId="0" borderId="21" xfId="0" applyNumberFormat="1" applyFont="1" applyBorder="1" applyAlignment="1" applyProtection="1">
      <alignment horizontal="right" shrinkToFit="1"/>
      <protection hidden="1"/>
    </xf>
    <xf numFmtId="3" fontId="30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4" fillId="3" borderId="0" xfId="4" applyFont="1" applyFill="1" applyAlignment="1">
      <alignment vertical="center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8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4" fillId="15" borderId="46" xfId="0" applyFont="1" applyFill="1" applyBorder="1" applyAlignment="1" applyProtection="1">
      <alignment horizontal="center" vertical="center" shrinkToFit="1"/>
    </xf>
    <xf numFmtId="0" fontId="44" fillId="15" borderId="47" xfId="0" applyFont="1" applyFill="1" applyBorder="1" applyAlignment="1" applyProtection="1">
      <alignment horizontal="left" vertical="center" shrinkToFit="1"/>
    </xf>
    <xf numFmtId="0" fontId="44" fillId="15" borderId="47" xfId="0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center" vertical="center" shrinkToFit="1"/>
    </xf>
    <xf numFmtId="0" fontId="44" fillId="15" borderId="48" xfId="2" applyFont="1" applyFill="1" applyBorder="1" applyAlignment="1" applyProtection="1">
      <alignment horizontal="left" vertical="center" shrinkToFit="1"/>
    </xf>
    <xf numFmtId="0" fontId="44" fillId="15" borderId="49" xfId="0" applyFont="1" applyFill="1" applyBorder="1" applyAlignment="1" applyProtection="1">
      <alignment horizontal="center" vertical="center" shrinkToFit="1"/>
    </xf>
    <xf numFmtId="0" fontId="44" fillId="15" borderId="50" xfId="0" applyFont="1" applyFill="1" applyBorder="1" applyAlignment="1" applyProtection="1">
      <alignment horizontal="left" vertical="center" shrinkToFit="1"/>
    </xf>
    <xf numFmtId="0" fontId="44" fillId="15" borderId="50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left" vertical="center" shrinkToFit="1"/>
    </xf>
    <xf numFmtId="0" fontId="28" fillId="3" borderId="45" xfId="0" applyFont="1" applyFill="1" applyBorder="1" applyAlignment="1" applyProtection="1">
      <alignment horizontal="center" vertical="center" shrinkToFit="1"/>
      <protection hidden="1"/>
    </xf>
    <xf numFmtId="0" fontId="28" fillId="3" borderId="43" xfId="0" applyFont="1" applyFill="1" applyBorder="1" applyAlignment="1" applyProtection="1">
      <alignment horizontal="left" vertical="center" shrinkToFit="1"/>
      <protection hidden="1"/>
    </xf>
    <xf numFmtId="0" fontId="28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4" fillId="15" borderId="47" xfId="1" applyNumberFormat="1" applyFont="1" applyFill="1" applyBorder="1" applyAlignment="1" applyProtection="1">
      <alignment horizontal="center" vertical="center" shrinkToFit="1"/>
    </xf>
    <xf numFmtId="0" fontId="44" fillId="15" borderId="48" xfId="1" applyNumberFormat="1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center" vertical="center" shrinkToFit="1"/>
    </xf>
    <xf numFmtId="0" fontId="44" fillId="15" borderId="47" xfId="0" applyNumberFormat="1" applyFont="1" applyFill="1" applyBorder="1" applyAlignment="1" applyProtection="1">
      <alignment horizontal="center" vertical="center" shrinkToFit="1"/>
    </xf>
    <xf numFmtId="0" fontId="44" fillId="15" borderId="48" xfId="0" applyNumberFormat="1" applyFont="1" applyFill="1" applyBorder="1" applyAlignment="1" applyProtection="1">
      <alignment horizontal="center" vertical="center" shrinkToFit="1"/>
    </xf>
    <xf numFmtId="0" fontId="44" fillId="15" borderId="47" xfId="0" applyNumberFormat="1" applyFont="1" applyFill="1" applyBorder="1" applyAlignment="1" applyProtection="1">
      <alignment horizontal="center" shrinkToFit="1"/>
    </xf>
    <xf numFmtId="4" fontId="44" fillId="15" borderId="47" xfId="0" applyNumberFormat="1" applyFont="1" applyFill="1" applyBorder="1" applyAlignment="1" applyProtection="1">
      <alignment horizontal="center" vertical="center" shrinkToFit="1"/>
    </xf>
    <xf numFmtId="4" fontId="44" fillId="15" borderId="48" xfId="0" applyNumberFormat="1" applyFont="1" applyFill="1" applyBorder="1" applyAlignment="1" applyProtection="1">
      <alignment horizontal="center" vertical="center" shrinkToFit="1"/>
    </xf>
    <xf numFmtId="4" fontId="44" fillId="15" borderId="47" xfId="1" applyNumberFormat="1" applyFont="1" applyFill="1" applyBorder="1" applyAlignment="1" applyProtection="1">
      <alignment horizontal="center" vertical="center" shrinkToFit="1"/>
    </xf>
    <xf numFmtId="4" fontId="44" fillId="15" borderId="48" xfId="1" applyNumberFormat="1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 applyProtection="1">
      <alignment horizontal="center" shrinkToFit="1"/>
    </xf>
    <xf numFmtId="4" fontId="44" fillId="15" borderId="50" xfId="0" applyNumberFormat="1" applyFont="1" applyFill="1" applyBorder="1" applyAlignment="1" applyProtection="1">
      <alignment horizontal="center" vertical="center" shrinkToFit="1"/>
    </xf>
    <xf numFmtId="4" fontId="44" fillId="15" borderId="51" xfId="0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29" fillId="0" borderId="43" xfId="0" applyNumberFormat="1" applyFont="1" applyBorder="1" applyAlignment="1" applyProtection="1">
      <alignment horizontal="center" vertical="center" shrinkToFit="1"/>
      <protection hidden="1"/>
    </xf>
    <xf numFmtId="3" fontId="29" fillId="0" borderId="44" xfId="0" applyNumberFormat="1" applyFont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8" xfId="0" applyFont="1" applyFill="1" applyBorder="1" applyAlignment="1" applyProtection="1">
      <alignment horizontal="center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1" xfId="0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46" xfId="1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3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6" xfId="0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49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3" fontId="45" fillId="15" borderId="50" xfId="0" applyNumberFormat="1" applyFont="1" applyFill="1" applyBorder="1" applyAlignment="1" applyProtection="1">
      <alignment horizontal="center" vertical="center" shrinkToFit="1"/>
    </xf>
    <xf numFmtId="3" fontId="45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1250</c:v>
                </c:pt>
                <c:pt idx="1">
                  <c:v>1300</c:v>
                </c:pt>
                <c:pt idx="2">
                  <c:v>1350</c:v>
                </c:pt>
                <c:pt idx="3">
                  <c:v>1400</c:v>
                </c:pt>
                <c:pt idx="4">
                  <c:v>1450</c:v>
                </c:pt>
                <c:pt idx="5">
                  <c:v>1500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  <c:pt idx="4">
                  <c:v>1500</c:v>
                </c:pt>
                <c:pt idx="5">
                  <c:v>1500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1500</c:v>
                </c:pt>
                <c:pt idx="1">
                  <c:v>1550</c:v>
                </c:pt>
                <c:pt idx="2">
                  <c:v>1600</c:v>
                </c:pt>
                <c:pt idx="3">
                  <c:v>1650</c:v>
                </c:pt>
                <c:pt idx="4">
                  <c:v>1700</c:v>
                </c:pt>
                <c:pt idx="5">
                  <c:v>1750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1250</c:v>
                </c:pt>
                <c:pt idx="1">
                  <c:v>1275</c:v>
                </c:pt>
                <c:pt idx="2">
                  <c:v>1300</c:v>
                </c:pt>
                <c:pt idx="3">
                  <c:v>1325</c:v>
                </c:pt>
                <c:pt idx="4">
                  <c:v>1350</c:v>
                </c:pt>
                <c:pt idx="5">
                  <c:v>1375</c:v>
                </c:pt>
                <c:pt idx="6">
                  <c:v>1375</c:v>
                </c:pt>
                <c:pt idx="7">
                  <c:v>1375</c:v>
                </c:pt>
                <c:pt idx="8">
                  <c:v>1375</c:v>
                </c:pt>
                <c:pt idx="9">
                  <c:v>1375</c:v>
                </c:pt>
                <c:pt idx="10">
                  <c:v>1375</c:v>
                </c:pt>
                <c:pt idx="11">
                  <c:v>1375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  <c:pt idx="4">
                  <c:v>1500</c:v>
                </c:pt>
                <c:pt idx="5">
                  <c:v>1500</c:v>
                </c:pt>
                <c:pt idx="6">
                  <c:v>1500</c:v>
                </c:pt>
                <c:pt idx="7">
                  <c:v>1500</c:v>
                </c:pt>
                <c:pt idx="8">
                  <c:v>1500</c:v>
                </c:pt>
                <c:pt idx="9">
                  <c:v>1500</c:v>
                </c:pt>
                <c:pt idx="10">
                  <c:v>1500</c:v>
                </c:pt>
                <c:pt idx="11">
                  <c:v>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1500</c:v>
                </c:pt>
                <c:pt idx="1">
                  <c:v>1525</c:v>
                </c:pt>
                <c:pt idx="2">
                  <c:v>1550</c:v>
                </c:pt>
                <c:pt idx="3">
                  <c:v>1575</c:v>
                </c:pt>
                <c:pt idx="4">
                  <c:v>1600</c:v>
                </c:pt>
                <c:pt idx="5">
                  <c:v>1625</c:v>
                </c:pt>
                <c:pt idx="6">
                  <c:v>1625</c:v>
                </c:pt>
                <c:pt idx="7">
                  <c:v>1625</c:v>
                </c:pt>
                <c:pt idx="8">
                  <c:v>1625</c:v>
                </c:pt>
                <c:pt idx="9">
                  <c:v>1625</c:v>
                </c:pt>
                <c:pt idx="10">
                  <c:v>1625</c:v>
                </c:pt>
                <c:pt idx="11">
                  <c:v>1625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1.0833333333333333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287437</xdr:colOff>
      <xdr:row>2</xdr:row>
      <xdr:rowOff>244576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E994936E-0288-4CB6-878E-633941786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7BBAD01-CFAB-4D98-9A1B-BE544999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2CF726E2-38F2-46C8-9851-12934A255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C9CE509-12BF-41F3-B677-69C1F004D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DCD0B11-5ED8-420C-ABF5-22E738A53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EFFEB59-2DBE-4549-8D97-D7D3D2E3C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2A62673-15EB-4AEF-9C80-38E73E63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02ACB5A-AB84-46B7-A7A3-D8A250A5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F8FB108B-B821-48B6-8F24-EC2ECEE9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1</xdr:col>
      <xdr:colOff>535087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E2DC445-BB18-4AE8-8E08-D9E350495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108,3%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b2ui7+fs1OHdWVmhMdiQCyP/NhZK5m/DHVQoMIGJG27sI4JsCmy2WA8pUuu+pDN05PHjeFaJqv1Hen4R5D1j1w==" saltValue="FFuPJWAPOrxHEloVfYH8T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4" customWidth="1"/>
    <col min="3" max="3" width="20.7109375" style="145" customWidth="1"/>
    <col min="4" max="4" width="25.7109375" style="145" customWidth="1"/>
    <col min="5" max="6" width="9.28515625" style="145" customWidth="1"/>
    <col min="7" max="7" width="18.7109375" style="145" customWidth="1"/>
    <col min="8" max="8" width="81.28515625" style="146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151" t="s">
        <v>11</v>
      </c>
      <c r="G5" s="151" t="s">
        <v>89</v>
      </c>
      <c r="H5" s="152" t="s">
        <v>86</v>
      </c>
      <c r="I5" s="153"/>
      <c r="J5" s="154" t="s">
        <v>60</v>
      </c>
      <c r="K5" s="155"/>
    </row>
    <row r="6" spans="1:11" x14ac:dyDescent="0.25">
      <c r="A6" s="3"/>
      <c r="B6" s="120">
        <v>101</v>
      </c>
      <c r="C6" s="156" t="s">
        <v>98</v>
      </c>
      <c r="D6" s="156" t="s">
        <v>99</v>
      </c>
      <c r="E6" s="121" t="s">
        <v>100</v>
      </c>
      <c r="F6" s="121" t="s">
        <v>59</v>
      </c>
      <c r="G6" s="121" t="s">
        <v>14</v>
      </c>
      <c r="H6" s="122" t="s">
        <v>101</v>
      </c>
      <c r="I6" s="147"/>
      <c r="J6" s="149" t="s">
        <v>61</v>
      </c>
      <c r="K6" s="35">
        <v>2022</v>
      </c>
    </row>
    <row r="7" spans="1:11" x14ac:dyDescent="0.25">
      <c r="A7" s="3"/>
      <c r="B7" s="123">
        <v>102</v>
      </c>
      <c r="C7" s="157" t="s">
        <v>98</v>
      </c>
      <c r="D7" s="157" t="s">
        <v>102</v>
      </c>
      <c r="E7" s="43" t="s">
        <v>100</v>
      </c>
      <c r="F7" s="43" t="s">
        <v>59</v>
      </c>
      <c r="G7" s="43" t="s">
        <v>14</v>
      </c>
      <c r="H7" s="124" t="s">
        <v>103</v>
      </c>
      <c r="I7" s="147"/>
      <c r="J7" s="148" t="s">
        <v>8</v>
      </c>
      <c r="K7" s="36" t="s">
        <v>18</v>
      </c>
    </row>
    <row r="8" spans="1:11" x14ac:dyDescent="0.25">
      <c r="A8" s="3"/>
      <c r="B8" s="123">
        <v>103</v>
      </c>
      <c r="C8" s="157" t="s">
        <v>98</v>
      </c>
      <c r="D8" s="157" t="s">
        <v>104</v>
      </c>
      <c r="E8" s="43" t="s">
        <v>100</v>
      </c>
      <c r="F8" s="43" t="s">
        <v>59</v>
      </c>
      <c r="G8" s="43" t="s">
        <v>14</v>
      </c>
      <c r="H8" s="124" t="s">
        <v>105</v>
      </c>
      <c r="I8" s="147"/>
      <c r="J8" s="147"/>
      <c r="K8" s="147"/>
    </row>
    <row r="9" spans="1:11" x14ac:dyDescent="0.25">
      <c r="A9" s="3"/>
      <c r="B9" s="123">
        <v>104</v>
      </c>
      <c r="C9" s="157" t="s">
        <v>98</v>
      </c>
      <c r="D9" s="157" t="s">
        <v>106</v>
      </c>
      <c r="E9" s="43" t="s">
        <v>100</v>
      </c>
      <c r="F9" s="43" t="s">
        <v>59</v>
      </c>
      <c r="G9" s="43" t="s">
        <v>14</v>
      </c>
      <c r="H9" s="124" t="s">
        <v>107</v>
      </c>
      <c r="I9" s="147"/>
      <c r="J9" s="147"/>
      <c r="K9" s="147"/>
    </row>
    <row r="10" spans="1:11" x14ac:dyDescent="0.25">
      <c r="A10" s="3"/>
      <c r="B10" s="123">
        <v>106</v>
      </c>
      <c r="C10" s="157" t="s">
        <v>98</v>
      </c>
      <c r="D10" s="157" t="s">
        <v>108</v>
      </c>
      <c r="E10" s="43" t="s">
        <v>100</v>
      </c>
      <c r="F10" s="43" t="s">
        <v>59</v>
      </c>
      <c r="G10" s="43" t="s">
        <v>14</v>
      </c>
      <c r="H10" s="124" t="s">
        <v>109</v>
      </c>
      <c r="I10" s="147"/>
      <c r="J10" s="147"/>
      <c r="K10" s="147"/>
    </row>
    <row r="11" spans="1:11" x14ac:dyDescent="0.25">
      <c r="A11" s="3"/>
      <c r="B11" s="123">
        <v>107</v>
      </c>
      <c r="C11" s="157" t="s">
        <v>98</v>
      </c>
      <c r="D11" s="157" t="s">
        <v>110</v>
      </c>
      <c r="E11" s="43" t="s">
        <v>100</v>
      </c>
      <c r="F11" s="43" t="s">
        <v>59</v>
      </c>
      <c r="G11" s="43" t="s">
        <v>13</v>
      </c>
      <c r="H11" s="124" t="s">
        <v>111</v>
      </c>
      <c r="I11" s="147"/>
      <c r="J11" s="147"/>
      <c r="K11" s="147"/>
    </row>
    <row r="12" spans="1:11" x14ac:dyDescent="0.25">
      <c r="A12" s="3"/>
      <c r="B12" s="123">
        <v>108</v>
      </c>
      <c r="C12" s="157" t="s">
        <v>98</v>
      </c>
      <c r="D12" s="157"/>
      <c r="E12" s="43"/>
      <c r="F12" s="43"/>
      <c r="G12" s="43"/>
      <c r="H12" s="124"/>
      <c r="I12" s="147"/>
      <c r="J12" s="147"/>
      <c r="K12" s="147"/>
    </row>
    <row r="13" spans="1:11" x14ac:dyDescent="0.25">
      <c r="A13" s="3"/>
      <c r="B13" s="123">
        <v>109</v>
      </c>
      <c r="C13" s="157" t="s">
        <v>98</v>
      </c>
      <c r="D13" s="157"/>
      <c r="E13" s="43"/>
      <c r="F13" s="43"/>
      <c r="G13" s="43"/>
      <c r="H13" s="124"/>
      <c r="I13" s="147"/>
      <c r="J13" s="147"/>
      <c r="K13" s="147"/>
    </row>
    <row r="14" spans="1:11" x14ac:dyDescent="0.25">
      <c r="A14" s="3"/>
      <c r="B14" s="123">
        <v>201</v>
      </c>
      <c r="C14" s="157" t="s">
        <v>112</v>
      </c>
      <c r="D14" s="157" t="s">
        <v>113</v>
      </c>
      <c r="E14" s="43" t="s">
        <v>100</v>
      </c>
      <c r="F14" s="43" t="s">
        <v>12</v>
      </c>
      <c r="G14" s="43" t="s">
        <v>13</v>
      </c>
      <c r="H14" s="124" t="s">
        <v>114</v>
      </c>
      <c r="I14" s="147"/>
      <c r="J14" s="147"/>
      <c r="K14" s="147"/>
    </row>
    <row r="15" spans="1:11" x14ac:dyDescent="0.25">
      <c r="A15" s="3"/>
      <c r="B15" s="123">
        <v>202</v>
      </c>
      <c r="C15" s="157" t="s">
        <v>112</v>
      </c>
      <c r="D15" s="157" t="s">
        <v>115</v>
      </c>
      <c r="E15" s="43" t="s">
        <v>100</v>
      </c>
      <c r="F15" s="43" t="s">
        <v>12</v>
      </c>
      <c r="G15" s="43" t="s">
        <v>13</v>
      </c>
      <c r="H15" s="124" t="s">
        <v>116</v>
      </c>
      <c r="I15" s="147"/>
      <c r="J15" s="147"/>
      <c r="K15" s="147"/>
    </row>
    <row r="16" spans="1:11" x14ac:dyDescent="0.25">
      <c r="A16" s="3"/>
      <c r="B16" s="123">
        <v>203</v>
      </c>
      <c r="C16" s="157" t="s">
        <v>112</v>
      </c>
      <c r="D16" s="157" t="s">
        <v>117</v>
      </c>
      <c r="E16" s="43" t="s">
        <v>100</v>
      </c>
      <c r="F16" s="43" t="s">
        <v>12</v>
      </c>
      <c r="G16" s="43" t="s">
        <v>13</v>
      </c>
      <c r="H16" s="124" t="s">
        <v>118</v>
      </c>
      <c r="I16" s="147"/>
      <c r="J16" s="147"/>
      <c r="K16" s="147"/>
    </row>
    <row r="17" spans="1:11" x14ac:dyDescent="0.25">
      <c r="A17" s="3"/>
      <c r="B17" s="123">
        <v>204</v>
      </c>
      <c r="C17" s="157" t="s">
        <v>112</v>
      </c>
      <c r="D17" s="157"/>
      <c r="E17" s="43"/>
      <c r="F17" s="43"/>
      <c r="G17" s="43"/>
      <c r="H17" s="124"/>
      <c r="I17" s="147"/>
      <c r="J17" s="147"/>
      <c r="K17" s="147"/>
    </row>
    <row r="18" spans="1:11" x14ac:dyDescent="0.25">
      <c r="A18" s="3"/>
      <c r="B18" s="200">
        <v>205</v>
      </c>
      <c r="C18" s="158" t="s">
        <v>112</v>
      </c>
      <c r="D18" s="158"/>
      <c r="E18" s="130"/>
      <c r="F18" s="130"/>
      <c r="G18" s="130"/>
      <c r="H18" s="131"/>
      <c r="I18" s="147"/>
      <c r="J18" s="147"/>
      <c r="K18" s="147"/>
    </row>
    <row r="19" spans="1:11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03" t="s">
        <v>12</v>
      </c>
      <c r="G19" s="203" t="s">
        <v>14</v>
      </c>
      <c r="H19" s="204" t="s">
        <v>122</v>
      </c>
      <c r="I19" s="147"/>
      <c r="J19" s="147"/>
      <c r="K19" s="147"/>
    </row>
    <row r="20" spans="1:11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03" t="s">
        <v>12</v>
      </c>
      <c r="G20" s="203" t="s">
        <v>14</v>
      </c>
      <c r="H20" s="204" t="s">
        <v>125</v>
      </c>
      <c r="I20" s="147"/>
      <c r="J20" s="147"/>
      <c r="K20" s="147"/>
    </row>
    <row r="21" spans="1:11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03" t="s">
        <v>59</v>
      </c>
      <c r="G21" s="203" t="s">
        <v>14</v>
      </c>
      <c r="H21" s="204" t="s">
        <v>127</v>
      </c>
      <c r="I21" s="147"/>
      <c r="J21" s="147"/>
      <c r="K21" s="147"/>
    </row>
    <row r="22" spans="1:11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03" t="s">
        <v>59</v>
      </c>
      <c r="G22" s="203" t="s">
        <v>14</v>
      </c>
      <c r="H22" s="204" t="s">
        <v>129</v>
      </c>
      <c r="I22" s="147"/>
      <c r="J22" s="147"/>
      <c r="K22" s="147"/>
    </row>
    <row r="23" spans="1:11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03" t="s">
        <v>59</v>
      </c>
      <c r="G23" s="203" t="s">
        <v>14</v>
      </c>
      <c r="H23" s="204" t="s">
        <v>131</v>
      </c>
      <c r="I23" s="147"/>
      <c r="J23" s="147"/>
      <c r="K23" s="147"/>
    </row>
    <row r="24" spans="1:11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03" t="s">
        <v>59</v>
      </c>
      <c r="G24" s="203" t="s">
        <v>14</v>
      </c>
      <c r="H24" s="204" t="s">
        <v>133</v>
      </c>
      <c r="I24" s="147"/>
      <c r="J24" s="147"/>
      <c r="K24" s="147"/>
    </row>
    <row r="25" spans="1:11" x14ac:dyDescent="0.25">
      <c r="A25" s="3"/>
      <c r="B25" s="201">
        <v>307</v>
      </c>
      <c r="C25" s="202" t="s">
        <v>119</v>
      </c>
      <c r="D25" s="202"/>
      <c r="E25" s="203"/>
      <c r="F25" s="203"/>
      <c r="G25" s="203"/>
      <c r="H25" s="204"/>
      <c r="I25" s="147"/>
      <c r="J25" s="147"/>
      <c r="K25" s="147"/>
    </row>
    <row r="26" spans="1:11" x14ac:dyDescent="0.25">
      <c r="A26" s="3"/>
      <c r="B26" s="201">
        <v>308</v>
      </c>
      <c r="C26" s="202" t="s">
        <v>119</v>
      </c>
      <c r="D26" s="202"/>
      <c r="E26" s="203"/>
      <c r="F26" s="203"/>
      <c r="G26" s="203"/>
      <c r="H26" s="204"/>
      <c r="I26" s="147"/>
      <c r="J26" s="147"/>
      <c r="K26" s="147"/>
    </row>
    <row r="27" spans="1:11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03" t="s">
        <v>59</v>
      </c>
      <c r="G27" s="203" t="s">
        <v>14</v>
      </c>
      <c r="H27" s="204" t="s">
        <v>136</v>
      </c>
      <c r="I27" s="147"/>
      <c r="J27" s="147"/>
      <c r="K27" s="147"/>
    </row>
    <row r="28" spans="1:11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03" t="s">
        <v>12</v>
      </c>
      <c r="G28" s="203" t="s">
        <v>14</v>
      </c>
      <c r="H28" s="204" t="s">
        <v>138</v>
      </c>
      <c r="I28" s="147"/>
      <c r="J28" s="147"/>
      <c r="K28" s="147"/>
    </row>
    <row r="29" spans="1:11" x14ac:dyDescent="0.25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06" t="s">
        <v>12</v>
      </c>
      <c r="G29" s="206" t="s">
        <v>14</v>
      </c>
      <c r="H29" s="207" t="s">
        <v>141</v>
      </c>
      <c r="I29" s="147"/>
      <c r="J29" s="147"/>
      <c r="K29" s="147"/>
    </row>
    <row r="30" spans="1:11" x14ac:dyDescent="0.25">
      <c r="A30" s="3"/>
      <c r="B30" s="201">
        <v>404</v>
      </c>
      <c r="C30" s="202" t="s">
        <v>134</v>
      </c>
      <c r="D30" s="202"/>
      <c r="E30" s="203"/>
      <c r="F30" s="203"/>
      <c r="G30" s="203"/>
      <c r="H30" s="204"/>
      <c r="I30" s="147"/>
      <c r="J30" s="147"/>
      <c r="K30" s="147"/>
    </row>
    <row r="31" spans="1:11" x14ac:dyDescent="0.25">
      <c r="A31" s="3"/>
      <c r="B31" s="201">
        <v>405</v>
      </c>
      <c r="C31" s="202" t="s">
        <v>134</v>
      </c>
      <c r="D31" s="202"/>
      <c r="E31" s="203"/>
      <c r="F31" s="203"/>
      <c r="G31" s="203"/>
      <c r="H31" s="204"/>
      <c r="I31" s="147"/>
      <c r="J31" s="147"/>
      <c r="K31" s="147"/>
    </row>
    <row r="32" spans="1:11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03" t="s">
        <v>59</v>
      </c>
      <c r="G32" s="203" t="s">
        <v>14</v>
      </c>
      <c r="H32" s="204" t="s">
        <v>144</v>
      </c>
      <c r="I32" s="147"/>
      <c r="J32" s="147"/>
      <c r="K32" s="147"/>
    </row>
    <row r="33" spans="1:11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03" t="s">
        <v>59</v>
      </c>
      <c r="G33" s="203" t="s">
        <v>14</v>
      </c>
      <c r="H33" s="204" t="s">
        <v>146</v>
      </c>
      <c r="I33" s="147"/>
      <c r="J33" s="147"/>
      <c r="K33" s="147"/>
    </row>
    <row r="34" spans="1:11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03" t="s">
        <v>59</v>
      </c>
      <c r="G34" s="203" t="s">
        <v>13</v>
      </c>
      <c r="H34" s="204" t="s">
        <v>148</v>
      </c>
      <c r="I34" s="147"/>
      <c r="J34" s="147"/>
      <c r="K34" s="147"/>
    </row>
    <row r="35" spans="1:11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03" t="s">
        <v>59</v>
      </c>
      <c r="G35" s="203" t="s">
        <v>13</v>
      </c>
      <c r="H35" s="204" t="s">
        <v>150</v>
      </c>
      <c r="I35" s="147"/>
      <c r="J35" s="147"/>
      <c r="K35" s="147"/>
    </row>
    <row r="36" spans="1:11" x14ac:dyDescent="0.25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03" t="s">
        <v>59</v>
      </c>
      <c r="G36" s="203" t="s">
        <v>13</v>
      </c>
      <c r="H36" s="204" t="s">
        <v>152</v>
      </c>
      <c r="I36" s="147"/>
      <c r="J36" s="147"/>
      <c r="K36" s="147"/>
    </row>
    <row r="37" spans="1:11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03" t="s">
        <v>59</v>
      </c>
      <c r="G37" s="203" t="s">
        <v>13</v>
      </c>
      <c r="H37" s="204" t="s">
        <v>154</v>
      </c>
      <c r="I37" s="147"/>
      <c r="J37" s="147"/>
      <c r="K37" s="147"/>
    </row>
    <row r="38" spans="1:11" x14ac:dyDescent="0.25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03" t="s">
        <v>12</v>
      </c>
      <c r="G38" s="203" t="s">
        <v>14</v>
      </c>
      <c r="H38" s="204" t="s">
        <v>156</v>
      </c>
      <c r="I38" s="147"/>
      <c r="J38" s="147"/>
      <c r="K38" s="147"/>
    </row>
    <row r="39" spans="1:11" x14ac:dyDescent="0.25">
      <c r="A39" s="3"/>
      <c r="B39" s="201">
        <v>508</v>
      </c>
      <c r="C39" s="202" t="s">
        <v>142</v>
      </c>
      <c r="D39" s="202"/>
      <c r="E39" s="203"/>
      <c r="F39" s="203"/>
      <c r="G39" s="203"/>
      <c r="H39" s="204"/>
      <c r="I39" s="147"/>
      <c r="J39" s="147"/>
      <c r="K39" s="147"/>
    </row>
    <row r="40" spans="1:11" x14ac:dyDescent="0.25">
      <c r="A40" s="3"/>
      <c r="B40" s="201">
        <v>509</v>
      </c>
      <c r="C40" s="202" t="s">
        <v>142</v>
      </c>
      <c r="D40" s="202"/>
      <c r="E40" s="203"/>
      <c r="F40" s="203"/>
      <c r="G40" s="203"/>
      <c r="H40" s="204"/>
      <c r="I40" s="147"/>
      <c r="J40" s="147"/>
      <c r="K40" s="147"/>
    </row>
    <row r="41" spans="1:11" x14ac:dyDescent="0.25">
      <c r="A41" s="3"/>
      <c r="B41" s="201"/>
      <c r="C41" s="202"/>
      <c r="D41" s="202"/>
      <c r="E41" s="203"/>
      <c r="F41" s="203"/>
      <c r="G41" s="203"/>
      <c r="H41" s="204"/>
      <c r="I41" s="147"/>
      <c r="J41" s="147"/>
      <c r="K41" s="147"/>
    </row>
    <row r="42" spans="1:11" x14ac:dyDescent="0.25">
      <c r="A42" s="3"/>
      <c r="B42" s="201"/>
      <c r="C42" s="202"/>
      <c r="D42" s="202"/>
      <c r="E42" s="203"/>
      <c r="F42" s="203"/>
      <c r="G42" s="203"/>
      <c r="H42" s="204"/>
      <c r="I42" s="147"/>
      <c r="J42" s="147"/>
      <c r="K42" s="147"/>
    </row>
    <row r="43" spans="1:11" x14ac:dyDescent="0.25">
      <c r="A43" s="3"/>
      <c r="B43" s="201"/>
      <c r="C43" s="202"/>
      <c r="D43" s="202"/>
      <c r="E43" s="203"/>
      <c r="F43" s="203"/>
      <c r="G43" s="203"/>
      <c r="H43" s="204"/>
      <c r="I43" s="147"/>
      <c r="J43" s="147"/>
      <c r="K43" s="147"/>
    </row>
    <row r="44" spans="1:11" x14ac:dyDescent="0.25">
      <c r="A44" s="3"/>
      <c r="B44" s="201"/>
      <c r="C44" s="202"/>
      <c r="D44" s="202"/>
      <c r="E44" s="203"/>
      <c r="F44" s="203"/>
      <c r="G44" s="203"/>
      <c r="H44" s="204"/>
      <c r="I44" s="147"/>
      <c r="J44" s="147"/>
      <c r="K44" s="147"/>
    </row>
    <row r="45" spans="1:11" x14ac:dyDescent="0.25">
      <c r="A45" s="3"/>
      <c r="B45" s="201"/>
      <c r="C45" s="202"/>
      <c r="D45" s="202"/>
      <c r="E45" s="203"/>
      <c r="F45" s="203"/>
      <c r="G45" s="203"/>
      <c r="H45" s="204"/>
      <c r="I45" s="147"/>
      <c r="J45" s="147"/>
      <c r="K45" s="147"/>
    </row>
    <row r="46" spans="1:11" x14ac:dyDescent="0.25">
      <c r="A46" s="3"/>
      <c r="B46" s="201"/>
      <c r="C46" s="202"/>
      <c r="D46" s="205"/>
      <c r="E46" s="206"/>
      <c r="F46" s="206"/>
      <c r="G46" s="206"/>
      <c r="H46" s="207"/>
      <c r="I46" s="147"/>
      <c r="J46" s="147"/>
      <c r="K46" s="147"/>
    </row>
    <row r="47" spans="1:11" x14ac:dyDescent="0.25">
      <c r="A47" s="3"/>
      <c r="B47" s="201"/>
      <c r="C47" s="202"/>
      <c r="D47" s="205"/>
      <c r="E47" s="206"/>
      <c r="F47" s="206"/>
      <c r="G47" s="206"/>
      <c r="H47" s="207"/>
      <c r="I47" s="147"/>
      <c r="J47" s="147"/>
      <c r="K47" s="147"/>
    </row>
    <row r="48" spans="1:11" x14ac:dyDescent="0.25">
      <c r="A48" s="3"/>
      <c r="B48" s="201"/>
      <c r="C48" s="202"/>
      <c r="D48" s="205"/>
      <c r="E48" s="206"/>
      <c r="F48" s="206"/>
      <c r="G48" s="206"/>
      <c r="H48" s="207"/>
      <c r="I48" s="147"/>
      <c r="J48" s="147"/>
      <c r="K48" s="147"/>
    </row>
    <row r="49" spans="1:11" x14ac:dyDescent="0.25">
      <c r="A49" s="3"/>
      <c r="B49" s="201"/>
      <c r="C49" s="202"/>
      <c r="D49" s="202"/>
      <c r="E49" s="203"/>
      <c r="F49" s="203"/>
      <c r="G49" s="203"/>
      <c r="H49" s="204"/>
      <c r="I49" s="147"/>
      <c r="J49" s="147"/>
      <c r="K49" s="147"/>
    </row>
    <row r="50" spans="1:11" x14ac:dyDescent="0.25">
      <c r="A50" s="3"/>
      <c r="B50" s="201"/>
      <c r="C50" s="202"/>
      <c r="D50" s="205"/>
      <c r="E50" s="206"/>
      <c r="F50" s="206"/>
      <c r="G50" s="206"/>
      <c r="H50" s="207"/>
      <c r="I50" s="147"/>
      <c r="J50" s="147"/>
      <c r="K50" s="147"/>
    </row>
    <row r="51" spans="1:11" x14ac:dyDescent="0.25">
      <c r="A51" s="3"/>
      <c r="B51" s="201"/>
      <c r="C51" s="202"/>
      <c r="D51" s="202"/>
      <c r="E51" s="203"/>
      <c r="F51" s="203"/>
      <c r="G51" s="203"/>
      <c r="H51" s="204"/>
      <c r="I51" s="147"/>
      <c r="J51" s="147"/>
      <c r="K51" s="147"/>
    </row>
    <row r="52" spans="1:11" x14ac:dyDescent="0.25">
      <c r="A52" s="3"/>
      <c r="B52" s="201"/>
      <c r="C52" s="202"/>
      <c r="D52" s="202"/>
      <c r="E52" s="203"/>
      <c r="F52" s="203"/>
      <c r="G52" s="203"/>
      <c r="H52" s="204"/>
      <c r="I52" s="147"/>
      <c r="J52" s="147"/>
      <c r="K52" s="147"/>
    </row>
    <row r="53" spans="1:11" x14ac:dyDescent="0.25">
      <c r="A53" s="3"/>
      <c r="B53" s="201"/>
      <c r="C53" s="202"/>
      <c r="D53" s="202"/>
      <c r="E53" s="203"/>
      <c r="F53" s="203"/>
      <c r="G53" s="203"/>
      <c r="H53" s="204"/>
      <c r="I53" s="147"/>
      <c r="J53" s="147"/>
      <c r="K53" s="147"/>
    </row>
    <row r="54" spans="1:11" x14ac:dyDescent="0.25">
      <c r="A54" s="3"/>
      <c r="B54" s="201"/>
      <c r="C54" s="202"/>
      <c r="D54" s="202"/>
      <c r="E54" s="203"/>
      <c r="F54" s="203"/>
      <c r="G54" s="203"/>
      <c r="H54" s="204"/>
      <c r="I54" s="147"/>
      <c r="J54" s="147"/>
      <c r="K54" s="147"/>
    </row>
    <row r="55" spans="1:11" x14ac:dyDescent="0.25">
      <c r="A55" s="3"/>
      <c r="B55" s="201"/>
      <c r="C55" s="202"/>
      <c r="D55" s="202"/>
      <c r="E55" s="203"/>
      <c r="F55" s="203"/>
      <c r="G55" s="203"/>
      <c r="H55" s="204"/>
      <c r="I55" s="147"/>
      <c r="J55" s="147"/>
      <c r="K55" s="147"/>
    </row>
    <row r="56" spans="1:11" x14ac:dyDescent="0.25">
      <c r="A56" s="3"/>
      <c r="B56" s="201"/>
      <c r="C56" s="202"/>
      <c r="D56" s="202"/>
      <c r="E56" s="203"/>
      <c r="F56" s="203"/>
      <c r="G56" s="203"/>
      <c r="H56" s="204"/>
      <c r="I56" s="147"/>
      <c r="J56" s="147"/>
      <c r="K56" s="147"/>
    </row>
    <row r="57" spans="1:11" x14ac:dyDescent="0.25">
      <c r="A57" s="3"/>
      <c r="B57" s="201"/>
      <c r="C57" s="202"/>
      <c r="D57" s="202"/>
      <c r="E57" s="203"/>
      <c r="F57" s="203"/>
      <c r="G57" s="203"/>
      <c r="H57" s="204"/>
      <c r="I57" s="147"/>
      <c r="J57" s="147"/>
      <c r="K57" s="147"/>
    </row>
    <row r="58" spans="1:11" x14ac:dyDescent="0.25">
      <c r="A58" s="3"/>
      <c r="B58" s="201"/>
      <c r="C58" s="202"/>
      <c r="D58" s="202"/>
      <c r="E58" s="203"/>
      <c r="F58" s="203"/>
      <c r="G58" s="203"/>
      <c r="H58" s="204"/>
      <c r="I58" s="147"/>
      <c r="J58" s="147"/>
      <c r="K58" s="147"/>
    </row>
    <row r="59" spans="1:11" x14ac:dyDescent="0.25">
      <c r="A59" s="3"/>
      <c r="B59" s="201"/>
      <c r="C59" s="202"/>
      <c r="D59" s="202"/>
      <c r="E59" s="203"/>
      <c r="F59" s="203"/>
      <c r="G59" s="203"/>
      <c r="H59" s="204"/>
      <c r="I59" s="147"/>
      <c r="J59" s="147"/>
      <c r="K59" s="147"/>
    </row>
    <row r="60" spans="1:11" x14ac:dyDescent="0.25">
      <c r="A60" s="3"/>
      <c r="B60" s="201"/>
      <c r="C60" s="202"/>
      <c r="D60" s="202"/>
      <c r="E60" s="203"/>
      <c r="F60" s="203"/>
      <c r="G60" s="203"/>
      <c r="H60" s="204"/>
      <c r="I60" s="147"/>
      <c r="J60" s="147"/>
      <c r="K60" s="147"/>
    </row>
    <row r="61" spans="1:11" x14ac:dyDescent="0.25">
      <c r="A61" s="3"/>
      <c r="B61" s="201"/>
      <c r="C61" s="202"/>
      <c r="D61" s="202"/>
      <c r="E61" s="203"/>
      <c r="F61" s="203"/>
      <c r="G61" s="203"/>
      <c r="H61" s="204"/>
      <c r="I61" s="147"/>
      <c r="J61" s="147"/>
      <c r="K61" s="147"/>
    </row>
    <row r="62" spans="1:11" x14ac:dyDescent="0.25">
      <c r="A62" s="3"/>
      <c r="B62" s="201"/>
      <c r="C62" s="202"/>
      <c r="D62" s="202"/>
      <c r="E62" s="203"/>
      <c r="F62" s="203"/>
      <c r="G62" s="203"/>
      <c r="H62" s="204"/>
      <c r="I62" s="147"/>
      <c r="J62" s="147"/>
      <c r="K62" s="147"/>
    </row>
    <row r="63" spans="1:11" x14ac:dyDescent="0.25">
      <c r="A63" s="3"/>
      <c r="B63" s="201"/>
      <c r="C63" s="202"/>
      <c r="D63" s="202"/>
      <c r="E63" s="203"/>
      <c r="F63" s="203"/>
      <c r="G63" s="203"/>
      <c r="H63" s="204"/>
      <c r="I63" s="147"/>
      <c r="J63" s="147"/>
      <c r="K63" s="147"/>
    </row>
    <row r="64" spans="1:11" x14ac:dyDescent="0.25">
      <c r="A64" s="3"/>
      <c r="B64" s="201"/>
      <c r="C64" s="202"/>
      <c r="D64" s="202"/>
      <c r="E64" s="203"/>
      <c r="F64" s="203"/>
      <c r="G64" s="203"/>
      <c r="H64" s="204"/>
      <c r="I64" s="147"/>
      <c r="J64" s="147"/>
      <c r="K64" s="147"/>
    </row>
    <row r="65" spans="1:11" x14ac:dyDescent="0.25">
      <c r="A65" s="3"/>
      <c r="B65" s="201"/>
      <c r="C65" s="202"/>
      <c r="D65" s="202"/>
      <c r="E65" s="203"/>
      <c r="F65" s="203"/>
      <c r="G65" s="203"/>
      <c r="H65" s="204"/>
      <c r="I65" s="147"/>
      <c r="J65" s="147"/>
      <c r="K65" s="147"/>
    </row>
    <row r="66" spans="1:11" x14ac:dyDescent="0.25">
      <c r="A66" s="3"/>
      <c r="B66" s="201"/>
      <c r="C66" s="202"/>
      <c r="D66" s="202"/>
      <c r="E66" s="203"/>
      <c r="F66" s="203"/>
      <c r="G66" s="203"/>
      <c r="H66" s="204"/>
      <c r="I66" s="147"/>
      <c r="J66" s="147"/>
      <c r="K66" s="147"/>
    </row>
    <row r="67" spans="1:11" x14ac:dyDescent="0.25">
      <c r="A67" s="3"/>
      <c r="B67" s="201"/>
      <c r="C67" s="202"/>
      <c r="D67" s="202"/>
      <c r="E67" s="203"/>
      <c r="F67" s="203"/>
      <c r="G67" s="203"/>
      <c r="H67" s="204"/>
      <c r="I67" s="147"/>
      <c r="J67" s="147"/>
      <c r="K67" s="147"/>
    </row>
    <row r="68" spans="1:11" x14ac:dyDescent="0.25">
      <c r="A68" s="3"/>
      <c r="B68" s="201"/>
      <c r="C68" s="202"/>
      <c r="D68" s="202"/>
      <c r="E68" s="203"/>
      <c r="F68" s="203"/>
      <c r="G68" s="203"/>
      <c r="H68" s="204"/>
      <c r="I68" s="147"/>
      <c r="J68" s="147"/>
      <c r="K68" s="147"/>
    </row>
    <row r="69" spans="1:11" x14ac:dyDescent="0.25">
      <c r="A69" s="3"/>
      <c r="B69" s="201"/>
      <c r="C69" s="202"/>
      <c r="D69" s="202"/>
      <c r="E69" s="203"/>
      <c r="F69" s="203"/>
      <c r="G69" s="203"/>
      <c r="H69" s="204"/>
      <c r="I69" s="147"/>
      <c r="J69" s="147"/>
      <c r="K69" s="147"/>
    </row>
    <row r="70" spans="1:11" x14ac:dyDescent="0.25">
      <c r="A70" s="3"/>
      <c r="B70" s="208"/>
      <c r="C70" s="209"/>
      <c r="D70" s="209"/>
      <c r="E70" s="210"/>
      <c r="F70" s="210"/>
      <c r="G70" s="210"/>
      <c r="H70" s="211"/>
      <c r="I70" s="147"/>
      <c r="J70" s="147"/>
      <c r="K70" s="147"/>
    </row>
  </sheetData>
  <sheetProtection algorithmName="SHA-512" hashValue="n8nanBAounAKLg+LfMugtWCwvcVm27kaulXdrXtF1ixbjWj7CyrNIh/eznb9MNeqGtKLvy3oQ5V5Tqg7/57JVQ==" saltValue="U8l37WSsktWjKMsIsDZ0sw==" spinCount="100000" sheet="1" objects="1" scenarios="1"/>
  <phoneticPr fontId="43" type="noConversion"/>
  <conditionalFormatting sqref="D6:D18">
    <cfRule type="expression" dxfId="5" priority="4">
      <formula>IF(COUNTIF($D$6:$D6,$D6)&gt;1,TRUE,FALSE)</formula>
    </cfRule>
  </conditionalFormatting>
  <conditionalFormatting sqref="B6:B18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8" xr:uid="{63834ED2-D0A0-48FD-B91E-0C4CD9A634FA}">
      <formula1>"Sum,Average"</formula1>
    </dataValidation>
    <dataValidation type="list" allowBlank="1" showInputMessage="1" showErrorMessage="1" sqref="F6:F18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8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8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IFERROR(IF(LEN(INDEX(Metrics!$B$6:$H$18,ROW($A6)-ROW($A$5),MATCH(B$5,Metrics!$B$5:$H$5,0)))=0,"",INDEX(Metrics!$B$6:$H$18,ROW($A6)-ROW($A$5),MATCH(B$5,Metrics!$B$5:$H$5,0))),"")</f>
        <v>101</v>
      </c>
      <c r="C6" s="159" t="str">
        <f>IFERROR(IF(LEN(INDEX(Metrics!$B$6:$H$18,ROW($A6)-ROW($A$5),MATCH(C$5,Metrics!$B$5:$H$5,0)))=0,"",INDEX(Metrics!$B$6:$H$18,ROW($A6)-ROW($A$5),MATCH(C$5,Metrics!$B$5:$H$5,0))),"")</f>
        <v>Company Properties</v>
      </c>
      <c r="D6" s="159" t="str">
        <f>IFERROR(IF(LEN(INDEX(Metrics!$B$6:$H$18,ROW($A6)-ROW($A$5),MATCH(D$5,Metrics!$B$5:$H$5,0)))=0,"",INDEX(Metrics!$B$6:$H$18,ROW($A6)-ROW($A$5),MATCH(D$5,Metrics!$B$5:$H$5,0))),"")</f>
        <v>Avg Commission per Sale</v>
      </c>
      <c r="E6" s="41" t="str">
        <f>IFERROR(IF(LEN(INDEX(Metrics!$B$6:$H$18,ROW($A6)-ROW($A$5),MATCH(E$5,Metrics!$B$5:$H$5,0)))=0,"",INDEX(Metrics!$B$6:$H$18,ROW($A6)-ROW($A$5),MATCH(E$5,Metrics!$B$5:$H$5,0))),"")</f>
        <v>USD</v>
      </c>
      <c r="F6" s="177">
        <v>1500</v>
      </c>
      <c r="G6" s="177">
        <v>1550</v>
      </c>
      <c r="H6" s="177">
        <v>1600</v>
      </c>
      <c r="I6" s="177">
        <v>1650</v>
      </c>
      <c r="J6" s="177">
        <v>1700</v>
      </c>
      <c r="K6" s="177">
        <v>1750</v>
      </c>
      <c r="L6" s="177"/>
      <c r="M6" s="177"/>
      <c r="N6" s="177"/>
      <c r="O6" s="177"/>
      <c r="P6" s="177"/>
      <c r="Q6" s="178"/>
    </row>
    <row r="7" spans="1:17" x14ac:dyDescent="0.25">
      <c r="A7" s="3"/>
      <c r="B7" s="62">
        <f>IFERROR(IF(LEN(INDEX(Metrics!$B$6:$H$18,ROW($A7)-ROW($A$5),MATCH(B$5,Metrics!$B$5:$H$5,0)))=0,"",INDEX(Metrics!$B$6:$H$18,ROW($A7)-ROW($A$5),MATCH(B$5,Metrics!$B$5:$H$5,0))),"")</f>
        <v>102</v>
      </c>
      <c r="C7" s="160" t="str">
        <f>IFERROR(IF(LEN(INDEX(Metrics!$B$6:$H$18,ROW($A7)-ROW($A$5),MATCH(C$5,Metrics!$B$5:$H$5,0)))=0,"",INDEX(Metrics!$B$6:$H$18,ROW($A7)-ROW($A$5),MATCH(C$5,Metrics!$B$5:$H$5,0))),"")</f>
        <v>Company Properties</v>
      </c>
      <c r="D7" s="160" t="str">
        <f>IFERROR(IF(LEN(INDEX(Metrics!$B$6:$H$18,ROW($A7)-ROW($A$5),MATCH(D$5,Metrics!$B$5:$H$5,0)))=0,"",INDEX(Metrics!$B$6:$H$18,ROW($A7)-ROW($A$5),MATCH(D$5,Metrics!$B$5:$H$5,0))),"")</f>
        <v>Avg Commission per Salesperson</v>
      </c>
      <c r="E7" s="42" t="str">
        <f>IFERROR(IF(LEN(INDEX(Metrics!$B$6:$H$18,ROW($A7)-ROW($A$5),MATCH(E$5,Metrics!$B$5:$H$5,0)))=0,"",INDEX(Metrics!$B$6:$H$18,ROW($A7)-ROW($A$5),MATCH(E$5,Metrics!$B$5:$H$5,0))),"")</f>
        <v>USD</v>
      </c>
      <c r="F7" s="179">
        <v>890</v>
      </c>
      <c r="G7" s="179">
        <v>900</v>
      </c>
      <c r="H7" s="179">
        <v>917</v>
      </c>
      <c r="I7" s="179">
        <v>900</v>
      </c>
      <c r="J7" s="179">
        <v>915</v>
      </c>
      <c r="K7" s="179">
        <v>923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IFERROR(IF(LEN(INDEX(Metrics!$B$6:$H$18,ROW($A8)-ROW($A$5),MATCH(B$5,Metrics!$B$5:$H$5,0)))=0,"",INDEX(Metrics!$B$6:$H$18,ROW($A8)-ROW($A$5),MATCH(B$5,Metrics!$B$5:$H$5,0))),"")</f>
        <v>103</v>
      </c>
      <c r="C8" s="160" t="str">
        <f>IFERROR(IF(LEN(INDEX(Metrics!$B$6:$H$18,ROW($A8)-ROW($A$5),MATCH(C$5,Metrics!$B$5:$H$5,0)))=0,"",INDEX(Metrics!$B$6:$H$18,ROW($A8)-ROW($A$5),MATCH(C$5,Metrics!$B$5:$H$5,0))),"")</f>
        <v>Company Properties</v>
      </c>
      <c r="D8" s="160" t="str">
        <f>IFERROR(IF(LEN(INDEX(Metrics!$B$6:$H$18,ROW($A8)-ROW($A$5),MATCH(D$5,Metrics!$B$5:$H$5,0)))=0,"",INDEX(Metrics!$B$6:$H$18,ROW($A8)-ROW($A$5),MATCH(D$5,Metrics!$B$5:$H$5,0))),"")</f>
        <v>Avg Dollar per Square Foot</v>
      </c>
      <c r="E8" s="42" t="str">
        <f>IFERROR(IF(LEN(INDEX(Metrics!$B$6:$H$18,ROW($A8)-ROW($A$5),MATCH(E$5,Metrics!$B$5:$H$5,0)))=0,"",INDEX(Metrics!$B$6:$H$18,ROW($A8)-ROW($A$5),MATCH(E$5,Metrics!$B$5:$H$5,0))),"")</f>
        <v>USD</v>
      </c>
      <c r="F8" s="179">
        <v>156</v>
      </c>
      <c r="G8" s="179">
        <v>160</v>
      </c>
      <c r="H8" s="179">
        <v>187</v>
      </c>
      <c r="I8" s="179">
        <v>143</v>
      </c>
      <c r="J8" s="179">
        <v>155</v>
      </c>
      <c r="K8" s="179">
        <v>160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IFERROR(IF(LEN(INDEX(Metrics!$B$6:$H$18,ROW($A9)-ROW($A$5),MATCH(B$5,Metrics!$B$5:$H$5,0)))=0,"",INDEX(Metrics!$B$6:$H$18,ROW($A9)-ROW($A$5),MATCH(B$5,Metrics!$B$5:$H$5,0))),"")</f>
        <v>104</v>
      </c>
      <c r="C9" s="160" t="str">
        <f>IFERROR(IF(LEN(INDEX(Metrics!$B$6:$H$18,ROW($A9)-ROW($A$5),MATCH(C$5,Metrics!$B$5:$H$5,0)))=0,"",INDEX(Metrics!$B$6:$H$18,ROW($A9)-ROW($A$5),MATCH(C$5,Metrics!$B$5:$H$5,0))),"")</f>
        <v>Company Properties</v>
      </c>
      <c r="D9" s="160" t="str">
        <f>IFERROR(IF(LEN(INDEX(Metrics!$B$6:$H$18,ROW($A9)-ROW($A$5),MATCH(D$5,Metrics!$B$5:$H$5,0)))=0,"",INDEX(Metrics!$B$6:$H$18,ROW($A9)-ROW($A$5),MATCH(D$5,Metrics!$B$5:$H$5,0))),"")</f>
        <v>Avg Sold Price</v>
      </c>
      <c r="E9" s="42" t="str">
        <f>IFERROR(IF(LEN(INDEX(Metrics!$B$6:$H$18,ROW($A9)-ROW($A$5),MATCH(E$5,Metrics!$B$5:$H$5,0)))=0,"",INDEX(Metrics!$B$6:$H$18,ROW($A9)-ROW($A$5),MATCH(E$5,Metrics!$B$5:$H$5,0))),"")</f>
        <v>USD</v>
      </c>
      <c r="F9" s="179">
        <v>289900</v>
      </c>
      <c r="G9" s="179">
        <v>295000</v>
      </c>
      <c r="H9" s="179">
        <v>300000</v>
      </c>
      <c r="I9" s="179">
        <v>302000</v>
      </c>
      <c r="J9" s="179">
        <v>297550</v>
      </c>
      <c r="K9" s="179">
        <v>273500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IFERROR(IF(LEN(INDEX(Metrics!$B$6:$H$18,ROW($A10)-ROW($A$5),MATCH(B$5,Metrics!$B$5:$H$5,0)))=0,"",INDEX(Metrics!$B$6:$H$18,ROW($A10)-ROW($A$5),MATCH(B$5,Metrics!$B$5:$H$5,0))),"")</f>
        <v>106</v>
      </c>
      <c r="C10" s="160" t="str">
        <f>IFERROR(IF(LEN(INDEX(Metrics!$B$6:$H$18,ROW($A10)-ROW($A$5),MATCH(C$5,Metrics!$B$5:$H$5,0)))=0,"",INDEX(Metrics!$B$6:$H$18,ROW($A10)-ROW($A$5),MATCH(C$5,Metrics!$B$5:$H$5,0))),"")</f>
        <v>Company Properties</v>
      </c>
      <c r="D10" s="160" t="str">
        <f>IFERROR(IF(LEN(INDEX(Metrics!$B$6:$H$18,ROW($A10)-ROW($A$5),MATCH(D$5,Metrics!$B$5:$H$5,0)))=0,"",INDEX(Metrics!$B$6:$H$18,ROW($A10)-ROW($A$5),MATCH(D$5,Metrics!$B$5:$H$5,0))),"")</f>
        <v>Profitability per Square Foot</v>
      </c>
      <c r="E10" s="42" t="str">
        <f>IFERROR(IF(LEN(INDEX(Metrics!$B$6:$H$18,ROW($A10)-ROW($A$5),MATCH(E$5,Metrics!$B$5:$H$5,0)))=0,"",INDEX(Metrics!$B$6:$H$18,ROW($A10)-ROW($A$5),MATCH(E$5,Metrics!$B$5:$H$5,0))),"")</f>
        <v>USD</v>
      </c>
      <c r="F10" s="179">
        <v>100</v>
      </c>
      <c r="G10" s="179">
        <v>102</v>
      </c>
      <c r="H10" s="179">
        <v>104</v>
      </c>
      <c r="I10" s="179">
        <v>110</v>
      </c>
      <c r="J10" s="179">
        <v>108</v>
      </c>
      <c r="K10" s="179">
        <v>102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IFERROR(IF(LEN(INDEX(Metrics!$B$6:$H$18,ROW($A11)-ROW($A$5),MATCH(B$5,Metrics!$B$5:$H$5,0)))=0,"",INDEX(Metrics!$B$6:$H$18,ROW($A11)-ROW($A$5),MATCH(B$5,Metrics!$B$5:$H$5,0))),"")</f>
        <v>107</v>
      </c>
      <c r="C11" s="160" t="str">
        <f>IFERROR(IF(LEN(INDEX(Metrics!$B$6:$H$18,ROW($A11)-ROW($A$5),MATCH(C$5,Metrics!$B$5:$H$5,0)))=0,"",INDEX(Metrics!$B$6:$H$18,ROW($A11)-ROW($A$5),MATCH(C$5,Metrics!$B$5:$H$5,0))),"")</f>
        <v>Company Properties</v>
      </c>
      <c r="D11" s="160" t="str">
        <f>IFERROR(IF(LEN(INDEX(Metrics!$B$6:$H$18,ROW($A11)-ROW($A$5),MATCH(D$5,Metrics!$B$5:$H$5,0)))=0,"",INDEX(Metrics!$B$6:$H$18,ROW($A11)-ROW($A$5),MATCH(D$5,Metrics!$B$5:$H$5,0))),"")</f>
        <v>Net Profit</v>
      </c>
      <c r="E11" s="42" t="str">
        <f>IFERROR(IF(LEN(INDEX(Metrics!$B$6:$H$18,ROW($A11)-ROW($A$5),MATCH(E$5,Metrics!$B$5:$H$5,0)))=0,"",INDEX(Metrics!$B$6:$H$18,ROW($A11)-ROW($A$5),MATCH(E$5,Metrics!$B$5:$H$5,0))),"")</f>
        <v>USD</v>
      </c>
      <c r="F11" s="179">
        <v>25000</v>
      </c>
      <c r="G11" s="179">
        <v>28000</v>
      </c>
      <c r="H11" s="179">
        <v>32000</v>
      </c>
      <c r="I11" s="179">
        <v>33500</v>
      </c>
      <c r="J11" s="179">
        <v>35000</v>
      </c>
      <c r="K11" s="179">
        <v>32500</v>
      </c>
      <c r="L11" s="181"/>
      <c r="M11" s="181"/>
      <c r="N11" s="181"/>
      <c r="O11" s="181"/>
      <c r="P11" s="181"/>
      <c r="Q11" s="182"/>
    </row>
    <row r="12" spans="1:17" x14ac:dyDescent="0.25">
      <c r="A12" s="3"/>
      <c r="B12" s="62">
        <f>IFERROR(IF(LEN(INDEX(Metrics!$B$6:$H$18,ROW($A12)-ROW($A$5),MATCH(B$5,Metrics!$B$5:$H$5,0)))=0,"",INDEX(Metrics!$B$6:$H$18,ROW($A12)-ROW($A$5),MATCH(B$5,Metrics!$B$5:$H$5,0))),"")</f>
        <v>108</v>
      </c>
      <c r="C12" s="160" t="str">
        <f>IFERROR(IF(LEN(INDEX(Metrics!$B$6:$H$18,ROW($A12)-ROW($A$5),MATCH(C$5,Metrics!$B$5:$H$5,0)))=0,"",INDEX(Metrics!$B$6:$H$18,ROW($A12)-ROW($A$5),MATCH(C$5,Metrics!$B$5:$H$5,0))),"")</f>
        <v>Company Properties</v>
      </c>
      <c r="D12" s="160" t="str">
        <f>IFERROR(IF(LEN(INDEX(Metrics!$B$6:$H$18,ROW($A12)-ROW($A$5),MATCH(D$5,Metrics!$B$5:$H$5,0)))=0,"",INDEX(Metrics!$B$6:$H$18,ROW($A12)-ROW($A$5),MATCH(D$5,Metrics!$B$5:$H$5,0))),"")</f>
        <v/>
      </c>
      <c r="E12" s="42" t="str">
        <f>IFERROR(IF(LEN(INDEX(Metrics!$B$6:$H$18,ROW($A12)-ROW($A$5),MATCH(E$5,Metrics!$B$5:$H$5,0)))=0,"",INDEX(Metrics!$B$6:$H$18,ROW($A12)-ROW($A$5),MATCH(E$5,Metrics!$B$5:$H$5,0))),"")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IFERROR(IF(LEN(INDEX(Metrics!$B$6:$H$18,ROW($A13)-ROW($A$5),MATCH(B$5,Metrics!$B$5:$H$5,0)))=0,"",INDEX(Metrics!$B$6:$H$18,ROW($A13)-ROW($A$5),MATCH(B$5,Metrics!$B$5:$H$5,0))),"")</f>
        <v>109</v>
      </c>
      <c r="C13" s="160" t="str">
        <f>IFERROR(IF(LEN(INDEX(Metrics!$B$6:$H$18,ROW($A13)-ROW($A$5),MATCH(C$5,Metrics!$B$5:$H$5,0)))=0,"",INDEX(Metrics!$B$6:$H$18,ROW($A13)-ROW($A$5),MATCH(C$5,Metrics!$B$5:$H$5,0))),"")</f>
        <v>Company Properties</v>
      </c>
      <c r="D13" s="160" t="str">
        <f>IFERROR(IF(LEN(INDEX(Metrics!$B$6:$H$18,ROW($A13)-ROW($A$5),MATCH(D$5,Metrics!$B$5:$H$5,0)))=0,"",INDEX(Metrics!$B$6:$H$18,ROW($A13)-ROW($A$5),MATCH(D$5,Metrics!$B$5:$H$5,0))),"")</f>
        <v/>
      </c>
      <c r="E13" s="42" t="str">
        <f>IFERROR(IF(LEN(INDEX(Metrics!$B$6:$H$18,ROW($A13)-ROW($A$5),MATCH(E$5,Metrics!$B$5:$H$5,0)))=0,"",INDEX(Metrics!$B$6:$H$18,ROW($A13)-ROW($A$5),MATCH(E$5,Metrics!$B$5:$H$5,0))),"")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IFERROR(IF(LEN(INDEX(Metrics!$B$6:$H$18,ROW($A14)-ROW($A$5),MATCH(B$5,Metrics!$B$5:$H$5,0)))=0,"",INDEX(Metrics!$B$6:$H$18,ROW($A14)-ROW($A$5),MATCH(B$5,Metrics!$B$5:$H$5,0))),"")</f>
        <v>201</v>
      </c>
      <c r="C14" s="160" t="str">
        <f>IFERROR(IF(LEN(INDEX(Metrics!$B$6:$H$18,ROW($A14)-ROW($A$5),MATCH(C$5,Metrics!$B$5:$H$5,0)))=0,"",INDEX(Metrics!$B$6:$H$18,ROW($A14)-ROW($A$5),MATCH(C$5,Metrics!$B$5:$H$5,0))),"")</f>
        <v>Cost Effectiveness</v>
      </c>
      <c r="D14" s="160" t="str">
        <f>IFERROR(IF(LEN(INDEX(Metrics!$B$6:$H$18,ROW($A14)-ROW($A$5),MATCH(D$5,Metrics!$B$5:$H$5,0)))=0,"",INDEX(Metrics!$B$6:$H$18,ROW($A14)-ROW($A$5),MATCH(D$5,Metrics!$B$5:$H$5,0))),"")</f>
        <v>Renting Costs</v>
      </c>
      <c r="E14" s="42" t="str">
        <f>IFERROR(IF(LEN(INDEX(Metrics!$B$6:$H$18,ROW($A14)-ROW($A$5),MATCH(E$5,Metrics!$B$5:$H$5,0)))=0,"",INDEX(Metrics!$B$6:$H$18,ROW($A14)-ROW($A$5),MATCH(E$5,Metrics!$B$5:$H$5,0))),"")</f>
        <v>USD</v>
      </c>
      <c r="F14" s="181">
        <v>5000</v>
      </c>
      <c r="G14" s="181">
        <v>5250</v>
      </c>
      <c r="H14" s="181">
        <v>5450</v>
      </c>
      <c r="I14" s="181">
        <v>5600</v>
      </c>
      <c r="J14" s="181">
        <v>6000</v>
      </c>
      <c r="K14" s="181">
        <v>5460</v>
      </c>
      <c r="L14" s="181"/>
      <c r="M14" s="181"/>
      <c r="N14" s="181"/>
      <c r="O14" s="181"/>
      <c r="P14" s="181"/>
      <c r="Q14" s="182"/>
    </row>
    <row r="15" spans="1:17" x14ac:dyDescent="0.25">
      <c r="A15" s="3"/>
      <c r="B15" s="62">
        <f>IFERROR(IF(LEN(INDEX(Metrics!$B$6:$H$18,ROW($A15)-ROW($A$5),MATCH(B$5,Metrics!$B$5:$H$5,0)))=0,"",INDEX(Metrics!$B$6:$H$18,ROW($A15)-ROW($A$5),MATCH(B$5,Metrics!$B$5:$H$5,0))),"")</f>
        <v>202</v>
      </c>
      <c r="C15" s="160" t="str">
        <f>IFERROR(IF(LEN(INDEX(Metrics!$B$6:$H$18,ROW($A15)-ROW($A$5),MATCH(C$5,Metrics!$B$5:$H$5,0)))=0,"",INDEX(Metrics!$B$6:$H$18,ROW($A15)-ROW($A$5),MATCH(C$5,Metrics!$B$5:$H$5,0))),"")</f>
        <v>Cost Effectiveness</v>
      </c>
      <c r="D15" s="160" t="str">
        <f>IFERROR(IF(LEN(INDEX(Metrics!$B$6:$H$18,ROW($A15)-ROW($A$5),MATCH(D$5,Metrics!$B$5:$H$5,0)))=0,"",INDEX(Metrics!$B$6:$H$18,ROW($A15)-ROW($A$5),MATCH(D$5,Metrics!$B$5:$H$5,0))),"")</f>
        <v>Rent-Ready Costs</v>
      </c>
      <c r="E15" s="42" t="str">
        <f>IFERROR(IF(LEN(INDEX(Metrics!$B$6:$H$18,ROW($A15)-ROW($A$5),MATCH(E$5,Metrics!$B$5:$H$5,0)))=0,"",INDEX(Metrics!$B$6:$H$18,ROW($A15)-ROW($A$5),MATCH(E$5,Metrics!$B$5:$H$5,0))),"")</f>
        <v>USD</v>
      </c>
      <c r="F15" s="179">
        <v>2500</v>
      </c>
      <c r="G15" s="179">
        <v>2625</v>
      </c>
      <c r="H15" s="179">
        <v>2725</v>
      </c>
      <c r="I15" s="179">
        <v>2800</v>
      </c>
      <c r="J15" s="179">
        <v>3000</v>
      </c>
      <c r="K15" s="179">
        <v>2730</v>
      </c>
      <c r="L15" s="179"/>
      <c r="M15" s="179"/>
      <c r="N15" s="179"/>
      <c r="O15" s="179"/>
      <c r="P15" s="179"/>
      <c r="Q15" s="180"/>
    </row>
    <row r="16" spans="1:17" x14ac:dyDescent="0.25">
      <c r="A16" s="3"/>
      <c r="B16" s="62">
        <f>IFERROR(IF(LEN(INDEX(Metrics!$B$6:$H$18,ROW($A16)-ROW($A$5),MATCH(B$5,Metrics!$B$5:$H$5,0)))=0,"",INDEX(Metrics!$B$6:$H$18,ROW($A16)-ROW($A$5),MATCH(B$5,Metrics!$B$5:$H$5,0))),"")</f>
        <v>203</v>
      </c>
      <c r="C16" s="160" t="str">
        <f>IFERROR(IF(LEN(INDEX(Metrics!$B$6:$H$18,ROW($A16)-ROW($A$5),MATCH(C$5,Metrics!$B$5:$H$5,0)))=0,"",INDEX(Metrics!$B$6:$H$18,ROW($A16)-ROW($A$5),MATCH(C$5,Metrics!$B$5:$H$5,0))),"")</f>
        <v>Cost Effectiveness</v>
      </c>
      <c r="D16" s="160" t="str">
        <f>IFERROR(IF(LEN(INDEX(Metrics!$B$6:$H$18,ROW($A16)-ROW($A$5),MATCH(D$5,Metrics!$B$5:$H$5,0)))=0,"",INDEX(Metrics!$B$6:$H$18,ROW($A16)-ROW($A$5),MATCH(D$5,Metrics!$B$5:$H$5,0))),"")</f>
        <v>Repair and Maintenance Costs</v>
      </c>
      <c r="E16" s="42" t="str">
        <f>IFERROR(IF(LEN(INDEX(Metrics!$B$6:$H$18,ROW($A16)-ROW($A$5),MATCH(E$5,Metrics!$B$5:$H$5,0)))=0,"",INDEX(Metrics!$B$6:$H$18,ROW($A16)-ROW($A$5),MATCH(E$5,Metrics!$B$5:$H$5,0))),"")</f>
        <v>USD</v>
      </c>
      <c r="F16" s="179">
        <v>1250</v>
      </c>
      <c r="G16" s="179">
        <v>1312.5</v>
      </c>
      <c r="H16" s="179">
        <v>1362.5</v>
      </c>
      <c r="I16" s="179">
        <v>1400</v>
      </c>
      <c r="J16" s="179">
        <v>1500</v>
      </c>
      <c r="K16" s="179">
        <v>1365</v>
      </c>
      <c r="L16" s="179"/>
      <c r="M16" s="179"/>
      <c r="N16" s="179"/>
      <c r="O16" s="179"/>
      <c r="P16" s="179"/>
      <c r="Q16" s="180"/>
    </row>
    <row r="17" spans="1:17" x14ac:dyDescent="0.25">
      <c r="A17" s="3"/>
      <c r="B17" s="62">
        <f>IFERROR(IF(LEN(INDEX(Metrics!$B$6:$H$18,ROW($A17)-ROW($A$5),MATCH(B$5,Metrics!$B$5:$H$5,0)))=0,"",INDEX(Metrics!$B$6:$H$18,ROW($A17)-ROW($A$5),MATCH(B$5,Metrics!$B$5:$H$5,0))),"")</f>
        <v>204</v>
      </c>
      <c r="C17" s="160" t="str">
        <f>IFERROR(IF(LEN(INDEX(Metrics!$B$6:$H$18,ROW($A17)-ROW($A$5),MATCH(C$5,Metrics!$B$5:$H$5,0)))=0,"",INDEX(Metrics!$B$6:$H$18,ROW($A17)-ROW($A$5),MATCH(C$5,Metrics!$B$5:$H$5,0))),"")</f>
        <v>Cost Effectiveness</v>
      </c>
      <c r="D17" s="160" t="str">
        <f>IFERROR(IF(LEN(INDEX(Metrics!$B$6:$H$18,ROW($A17)-ROW($A$5),MATCH(D$5,Metrics!$B$5:$H$5,0)))=0,"",INDEX(Metrics!$B$6:$H$18,ROW($A17)-ROW($A$5),MATCH(D$5,Metrics!$B$5:$H$5,0))),"")</f>
        <v/>
      </c>
      <c r="E17" s="42" t="str">
        <f>IFERROR(IF(LEN(INDEX(Metrics!$B$6:$H$18,ROW($A17)-ROW($A$5),MATCH(E$5,Metrics!$B$5:$H$5,0)))=0,"",INDEX(Metrics!$B$6:$H$18,ROW($A17)-ROW($A$5),MATCH(E$5,Metrics!$B$5:$H$5,0))),"")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76"/>
    </row>
    <row r="18" spans="1:17" x14ac:dyDescent="0.25">
      <c r="A18" s="3"/>
      <c r="B18" s="212">
        <f>IFERROR(IF(LEN(INDEX(Metrics!$B$6:$H$18,ROW($A18)-ROW($A$5),MATCH(B$5,Metrics!$B$5:$H$5,0)))=0,"",INDEX(Metrics!$B$6:$H$18,ROW($A18)-ROW($A$5),MATCH(B$5,Metrics!$B$5:$H$5,0))),"")</f>
        <v>205</v>
      </c>
      <c r="C18" s="213" t="str">
        <f>IFERROR(IF(LEN(INDEX(Metrics!$B$6:$H$18,ROW($A18)-ROW($A$5),MATCH(C$5,Metrics!$B$5:$H$5,0)))=0,"",INDEX(Metrics!$B$6:$H$18,ROW($A18)-ROW($A$5),MATCH(C$5,Metrics!$B$5:$H$5,0))),"")</f>
        <v>Cost Effectiveness</v>
      </c>
      <c r="D18" s="213" t="str">
        <f>IFERROR(IF(LEN(INDEX(Metrics!$B$6:$H$18,ROW($A18)-ROW($A$5),MATCH(D$5,Metrics!$B$5:$H$5,0)))=0,"",INDEX(Metrics!$B$6:$H$18,ROW($A18)-ROW($A$5),MATCH(D$5,Metrics!$B$5:$H$5,0))),"")</f>
        <v/>
      </c>
      <c r="E18" s="214" t="str">
        <f>IFERROR(IF(LEN(INDEX(Metrics!$B$6:$H$18,ROW($A18)-ROW($A$5),MATCH(E$5,Metrics!$B$5:$H$5,0)))=0,"",INDEX(Metrics!$B$6:$H$18,ROW($A18)-ROW($A$5),MATCH(E$5,Metrics!$B$5:$H$5,0))),"")</f>
        <v/>
      </c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215"/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1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2"/>
      <c r="G26" s="216"/>
      <c r="H26" s="216"/>
      <c r="I26" s="216"/>
      <c r="J26" s="216"/>
      <c r="K26" s="216"/>
      <c r="L26" s="222"/>
      <c r="M26" s="216"/>
      <c r="N26" s="216"/>
      <c r="O26" s="216"/>
      <c r="P26" s="216"/>
      <c r="Q26" s="217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2"/>
      <c r="G29" s="216"/>
      <c r="H29" s="216"/>
      <c r="I29" s="216"/>
      <c r="J29" s="216"/>
      <c r="K29" s="216"/>
      <c r="L29" s="222"/>
      <c r="M29" s="216"/>
      <c r="N29" s="216"/>
      <c r="O29" s="216"/>
      <c r="P29" s="216"/>
      <c r="Q29" s="217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0"/>
      <c r="G30" s="220"/>
      <c r="H30" s="220"/>
      <c r="I30" s="220"/>
      <c r="J30" s="220"/>
      <c r="K30" s="220"/>
      <c r="L30" s="216"/>
      <c r="M30" s="216"/>
      <c r="N30" s="216"/>
      <c r="O30" s="216"/>
      <c r="P30" s="216"/>
      <c r="Q30" s="217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2"/>
      <c r="G36" s="216"/>
      <c r="H36" s="216"/>
      <c r="I36" s="216"/>
      <c r="J36" s="216"/>
      <c r="K36" s="216"/>
      <c r="L36" s="222"/>
      <c r="M36" s="216"/>
      <c r="N36" s="216"/>
      <c r="O36" s="216"/>
      <c r="P36" s="216"/>
      <c r="Q36" s="217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2"/>
      <c r="G38" s="216"/>
      <c r="H38" s="216"/>
      <c r="I38" s="216"/>
      <c r="J38" s="216"/>
      <c r="K38" s="216"/>
      <c r="L38" s="222"/>
      <c r="M38" s="216"/>
      <c r="N38" s="216"/>
      <c r="O38" s="216"/>
      <c r="P38" s="216"/>
      <c r="Q38" s="217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1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201"/>
      <c r="C41" s="202"/>
      <c r="D41" s="202"/>
      <c r="E41" s="203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201"/>
      <c r="C42" s="202"/>
      <c r="D42" s="202"/>
      <c r="E42" s="203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201"/>
      <c r="C43" s="202"/>
      <c r="D43" s="202"/>
      <c r="E43" s="203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B44" s="201"/>
      <c r="C44" s="202"/>
      <c r="D44" s="202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18"/>
    </row>
    <row r="45" spans="1:17" x14ac:dyDescent="0.25">
      <c r="B45" s="201"/>
      <c r="C45" s="202"/>
      <c r="D45" s="202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18"/>
    </row>
    <row r="46" spans="1:17" x14ac:dyDescent="0.25">
      <c r="B46" s="201"/>
      <c r="C46" s="202"/>
      <c r="D46" s="202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18"/>
    </row>
    <row r="47" spans="1:17" x14ac:dyDescent="0.25">
      <c r="B47" s="201"/>
      <c r="C47" s="202"/>
      <c r="D47" s="202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18"/>
    </row>
    <row r="48" spans="1:17" x14ac:dyDescent="0.25">
      <c r="B48" s="201"/>
      <c r="C48" s="202"/>
      <c r="D48" s="202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18"/>
    </row>
    <row r="49" spans="2:17" x14ac:dyDescent="0.25">
      <c r="B49" s="201"/>
      <c r="C49" s="202"/>
      <c r="D49" s="202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18"/>
    </row>
    <row r="50" spans="2:17" x14ac:dyDescent="0.25">
      <c r="B50" s="201"/>
      <c r="C50" s="202"/>
      <c r="D50" s="202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18"/>
    </row>
    <row r="51" spans="2:17" x14ac:dyDescent="0.25">
      <c r="B51" s="201"/>
      <c r="C51" s="202"/>
      <c r="D51" s="202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18"/>
    </row>
    <row r="52" spans="2:17" x14ac:dyDescent="0.25">
      <c r="B52" s="201"/>
      <c r="C52" s="202"/>
      <c r="D52" s="202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18"/>
    </row>
    <row r="53" spans="2:17" x14ac:dyDescent="0.25">
      <c r="B53" s="201"/>
      <c r="C53" s="202"/>
      <c r="D53" s="202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18"/>
    </row>
    <row r="54" spans="2:17" x14ac:dyDescent="0.25">
      <c r="B54" s="201"/>
      <c r="C54" s="202"/>
      <c r="D54" s="202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18"/>
    </row>
    <row r="55" spans="2:17" x14ac:dyDescent="0.25">
      <c r="B55" s="201"/>
      <c r="C55" s="202"/>
      <c r="D55" s="202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18"/>
    </row>
    <row r="56" spans="2:17" x14ac:dyDescent="0.25">
      <c r="B56" s="201"/>
      <c r="C56" s="202"/>
      <c r="D56" s="202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18"/>
    </row>
    <row r="57" spans="2:17" x14ac:dyDescent="0.25">
      <c r="B57" s="201"/>
      <c r="C57" s="202"/>
      <c r="D57" s="202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18"/>
    </row>
    <row r="58" spans="2:17" x14ac:dyDescent="0.25">
      <c r="B58" s="201"/>
      <c r="C58" s="202"/>
      <c r="D58" s="202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18"/>
    </row>
    <row r="59" spans="2:17" x14ac:dyDescent="0.25">
      <c r="B59" s="201"/>
      <c r="C59" s="202"/>
      <c r="D59" s="202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18"/>
    </row>
    <row r="60" spans="2:17" x14ac:dyDescent="0.25">
      <c r="B60" s="201"/>
      <c r="C60" s="202"/>
      <c r="D60" s="202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18"/>
    </row>
    <row r="61" spans="2:17" x14ac:dyDescent="0.25">
      <c r="B61" s="201"/>
      <c r="C61" s="202"/>
      <c r="D61" s="202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18"/>
    </row>
    <row r="62" spans="2:17" x14ac:dyDescent="0.25">
      <c r="B62" s="201"/>
      <c r="C62" s="202"/>
      <c r="D62" s="202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18"/>
    </row>
    <row r="63" spans="2:17" x14ac:dyDescent="0.25">
      <c r="B63" s="201"/>
      <c r="C63" s="202"/>
      <c r="D63" s="202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18"/>
    </row>
    <row r="64" spans="2:17" x14ac:dyDescent="0.25">
      <c r="B64" s="201"/>
      <c r="C64" s="202"/>
      <c r="D64" s="202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18"/>
    </row>
    <row r="65" spans="2:17" x14ac:dyDescent="0.25">
      <c r="B65" s="201"/>
      <c r="C65" s="202"/>
      <c r="D65" s="202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18"/>
    </row>
    <row r="66" spans="2:17" x14ac:dyDescent="0.25">
      <c r="B66" s="201"/>
      <c r="C66" s="202"/>
      <c r="D66" s="202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18"/>
    </row>
    <row r="67" spans="2:17" x14ac:dyDescent="0.25">
      <c r="B67" s="201"/>
      <c r="C67" s="202"/>
      <c r="D67" s="202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18"/>
    </row>
    <row r="68" spans="2:17" x14ac:dyDescent="0.25">
      <c r="B68" s="201"/>
      <c r="C68" s="202"/>
      <c r="D68" s="202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18"/>
    </row>
    <row r="69" spans="2:17" x14ac:dyDescent="0.25">
      <c r="B69" s="201"/>
      <c r="C69" s="202"/>
      <c r="D69" s="202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18"/>
    </row>
    <row r="70" spans="2:17" x14ac:dyDescent="0.25">
      <c r="B70" s="208"/>
      <c r="C70" s="209"/>
      <c r="D70" s="209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9"/>
    </row>
  </sheetData>
  <sheetProtection algorithmName="SHA-512" hashValue="Y+wC6ik/p1OYNxsbRC5SH2+PAqfLWp0W+BSmZoHxcCbmQ7Eby5f8tzPMqruCYpfXVP/DC+DU8L/AE3CiwM6PXw==" saltValue="dTsc3Kz4kOp+d5zlSQD09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IFERROR(IF(LEN(INDEX(Metrics!$B$6:$H$18,ROW($A6)-ROW($A$5),MATCH(B$5,Metrics!$B$5:$H$5,0)))=0,"",INDEX(Metrics!$B$6:$H$18,ROW($A6)-ROW($A$5),MATCH(B$5,Metrics!$B$5:$H$5,0))),"")</f>
        <v>101</v>
      </c>
      <c r="C6" s="159" t="str">
        <f>IFERROR(IF(LEN(INDEX(Metrics!$B$6:$H$18,ROW($A6)-ROW($A$5),MATCH(C$5,Metrics!$B$5:$H$5,0)))=0,"",INDEX(Metrics!$B$6:$H$18,ROW($A6)-ROW($A$5),MATCH(C$5,Metrics!$B$5:$H$5,0))),"")</f>
        <v>Company Properties</v>
      </c>
      <c r="D6" s="159" t="str">
        <f>IFERROR(IF(LEN(INDEX(Metrics!$B$6:$H$18,ROW($A6)-ROW($A$5),MATCH(D$5,Metrics!$B$5:$H$5,0)))=0,"",INDEX(Metrics!$B$6:$H$18,ROW($A6)-ROW($A$5),MATCH(D$5,Metrics!$B$5:$H$5,0))),"")</f>
        <v>Avg Commission per Sale</v>
      </c>
      <c r="E6" s="41" t="str">
        <f>IFERROR(IF(LEN(INDEX(Metrics!$B$6:$H$18,ROW($A6)-ROW($A$5),MATCH(E$5,Metrics!$B$5:$H$5,0)))=0,"",INDEX(Metrics!$B$6:$H$18,ROW($A6)-ROW($A$5),MATCH(E$5,Metrics!$B$5:$H$5,0))),"")</f>
        <v>USD</v>
      </c>
      <c r="F6" s="177">
        <v>1500</v>
      </c>
      <c r="G6" s="177">
        <v>1500</v>
      </c>
      <c r="H6" s="177">
        <v>1500</v>
      </c>
      <c r="I6" s="177">
        <v>1500</v>
      </c>
      <c r="J6" s="177">
        <v>1500</v>
      </c>
      <c r="K6" s="177">
        <v>1500</v>
      </c>
      <c r="L6" s="177"/>
      <c r="M6" s="177"/>
      <c r="N6" s="177"/>
      <c r="O6" s="177"/>
      <c r="P6" s="177"/>
      <c r="Q6" s="178"/>
    </row>
    <row r="7" spans="1:17" x14ac:dyDescent="0.25">
      <c r="A7" s="3"/>
      <c r="B7" s="62">
        <f>IFERROR(IF(LEN(INDEX(Metrics!$B$6:$H$18,ROW($A7)-ROW($A$5),MATCH(B$5,Metrics!$B$5:$H$5,0)))=0,"",INDEX(Metrics!$B$6:$H$18,ROW($A7)-ROW($A$5),MATCH(B$5,Metrics!$B$5:$H$5,0))),"")</f>
        <v>102</v>
      </c>
      <c r="C7" s="160" t="str">
        <f>IFERROR(IF(LEN(INDEX(Metrics!$B$6:$H$18,ROW($A7)-ROW($A$5),MATCH(C$5,Metrics!$B$5:$H$5,0)))=0,"",INDEX(Metrics!$B$6:$H$18,ROW($A7)-ROW($A$5),MATCH(C$5,Metrics!$B$5:$H$5,0))),"")</f>
        <v>Company Properties</v>
      </c>
      <c r="D7" s="160" t="str">
        <f>IFERROR(IF(LEN(INDEX(Metrics!$B$6:$H$18,ROW($A7)-ROW($A$5),MATCH(D$5,Metrics!$B$5:$H$5,0)))=0,"",INDEX(Metrics!$B$6:$H$18,ROW($A7)-ROW($A$5),MATCH(D$5,Metrics!$B$5:$H$5,0))),"")</f>
        <v>Avg Commission per Salesperson</v>
      </c>
      <c r="E7" s="42" t="str">
        <f>IFERROR(IF(LEN(INDEX(Metrics!$B$6:$H$18,ROW($A7)-ROW($A$5),MATCH(E$5,Metrics!$B$5:$H$5,0)))=0,"",INDEX(Metrics!$B$6:$H$18,ROW($A7)-ROW($A$5),MATCH(E$5,Metrics!$B$5:$H$5,0))),"")</f>
        <v>USD</v>
      </c>
      <c r="F7" s="179">
        <v>890</v>
      </c>
      <c r="G7" s="179">
        <v>890</v>
      </c>
      <c r="H7" s="179">
        <v>890</v>
      </c>
      <c r="I7" s="179">
        <v>890</v>
      </c>
      <c r="J7" s="179">
        <v>890</v>
      </c>
      <c r="K7" s="179">
        <v>890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IFERROR(IF(LEN(INDEX(Metrics!$B$6:$H$18,ROW($A8)-ROW($A$5),MATCH(B$5,Metrics!$B$5:$H$5,0)))=0,"",INDEX(Metrics!$B$6:$H$18,ROW($A8)-ROW($A$5),MATCH(B$5,Metrics!$B$5:$H$5,0))),"")</f>
        <v>103</v>
      </c>
      <c r="C8" s="160" t="str">
        <f>IFERROR(IF(LEN(INDEX(Metrics!$B$6:$H$18,ROW($A8)-ROW($A$5),MATCH(C$5,Metrics!$B$5:$H$5,0)))=0,"",INDEX(Metrics!$B$6:$H$18,ROW($A8)-ROW($A$5),MATCH(C$5,Metrics!$B$5:$H$5,0))),"")</f>
        <v>Company Properties</v>
      </c>
      <c r="D8" s="160" t="str">
        <f>IFERROR(IF(LEN(INDEX(Metrics!$B$6:$H$18,ROW($A8)-ROW($A$5),MATCH(D$5,Metrics!$B$5:$H$5,0)))=0,"",INDEX(Metrics!$B$6:$H$18,ROW($A8)-ROW($A$5),MATCH(D$5,Metrics!$B$5:$H$5,0))),"")</f>
        <v>Avg Dollar per Square Foot</v>
      </c>
      <c r="E8" s="42" t="str">
        <f>IFERROR(IF(LEN(INDEX(Metrics!$B$6:$H$18,ROW($A8)-ROW($A$5),MATCH(E$5,Metrics!$B$5:$H$5,0)))=0,"",INDEX(Metrics!$B$6:$H$18,ROW($A8)-ROW($A$5),MATCH(E$5,Metrics!$B$5:$H$5,0))),"")</f>
        <v>USD</v>
      </c>
      <c r="F8" s="179">
        <v>156</v>
      </c>
      <c r="G8" s="179">
        <v>156</v>
      </c>
      <c r="H8" s="179">
        <v>156</v>
      </c>
      <c r="I8" s="179">
        <v>156</v>
      </c>
      <c r="J8" s="179">
        <v>156</v>
      </c>
      <c r="K8" s="179">
        <v>156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IFERROR(IF(LEN(INDEX(Metrics!$B$6:$H$18,ROW($A9)-ROW($A$5),MATCH(B$5,Metrics!$B$5:$H$5,0)))=0,"",INDEX(Metrics!$B$6:$H$18,ROW($A9)-ROW($A$5),MATCH(B$5,Metrics!$B$5:$H$5,0))),"")</f>
        <v>104</v>
      </c>
      <c r="C9" s="160" t="str">
        <f>IFERROR(IF(LEN(INDEX(Metrics!$B$6:$H$18,ROW($A9)-ROW($A$5),MATCH(C$5,Metrics!$B$5:$H$5,0)))=0,"",INDEX(Metrics!$B$6:$H$18,ROW($A9)-ROW($A$5),MATCH(C$5,Metrics!$B$5:$H$5,0))),"")</f>
        <v>Company Properties</v>
      </c>
      <c r="D9" s="160" t="str">
        <f>IFERROR(IF(LEN(INDEX(Metrics!$B$6:$H$18,ROW($A9)-ROW($A$5),MATCH(D$5,Metrics!$B$5:$H$5,0)))=0,"",INDEX(Metrics!$B$6:$H$18,ROW($A9)-ROW($A$5),MATCH(D$5,Metrics!$B$5:$H$5,0))),"")</f>
        <v>Avg Sold Price</v>
      </c>
      <c r="E9" s="42" t="str">
        <f>IFERROR(IF(LEN(INDEX(Metrics!$B$6:$H$18,ROW($A9)-ROW($A$5),MATCH(E$5,Metrics!$B$5:$H$5,0)))=0,"",INDEX(Metrics!$B$6:$H$18,ROW($A9)-ROW($A$5),MATCH(E$5,Metrics!$B$5:$H$5,0))),"")</f>
        <v>USD</v>
      </c>
      <c r="F9" s="179">
        <v>289900</v>
      </c>
      <c r="G9" s="179">
        <v>289900</v>
      </c>
      <c r="H9" s="179">
        <v>289900</v>
      </c>
      <c r="I9" s="179">
        <v>289900</v>
      </c>
      <c r="J9" s="179">
        <v>289900</v>
      </c>
      <c r="K9" s="179">
        <v>289900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IFERROR(IF(LEN(INDEX(Metrics!$B$6:$H$18,ROW($A10)-ROW($A$5),MATCH(B$5,Metrics!$B$5:$H$5,0)))=0,"",INDEX(Metrics!$B$6:$H$18,ROW($A10)-ROW($A$5),MATCH(B$5,Metrics!$B$5:$H$5,0))),"")</f>
        <v>106</v>
      </c>
      <c r="C10" s="160" t="str">
        <f>IFERROR(IF(LEN(INDEX(Metrics!$B$6:$H$18,ROW($A10)-ROW($A$5),MATCH(C$5,Metrics!$B$5:$H$5,0)))=0,"",INDEX(Metrics!$B$6:$H$18,ROW($A10)-ROW($A$5),MATCH(C$5,Metrics!$B$5:$H$5,0))),"")</f>
        <v>Company Properties</v>
      </c>
      <c r="D10" s="160" t="str">
        <f>IFERROR(IF(LEN(INDEX(Metrics!$B$6:$H$18,ROW($A10)-ROW($A$5),MATCH(D$5,Metrics!$B$5:$H$5,0)))=0,"",INDEX(Metrics!$B$6:$H$18,ROW($A10)-ROW($A$5),MATCH(D$5,Metrics!$B$5:$H$5,0))),"")</f>
        <v>Profitability per Square Foot</v>
      </c>
      <c r="E10" s="42" t="str">
        <f>IFERROR(IF(LEN(INDEX(Metrics!$B$6:$H$18,ROW($A10)-ROW($A$5),MATCH(E$5,Metrics!$B$5:$H$5,0)))=0,"",INDEX(Metrics!$B$6:$H$18,ROW($A10)-ROW($A$5),MATCH(E$5,Metrics!$B$5:$H$5,0))),"")</f>
        <v>USD</v>
      </c>
      <c r="F10" s="179">
        <v>100</v>
      </c>
      <c r="G10" s="179">
        <v>100</v>
      </c>
      <c r="H10" s="179">
        <v>100</v>
      </c>
      <c r="I10" s="179">
        <v>100</v>
      </c>
      <c r="J10" s="179">
        <v>100</v>
      </c>
      <c r="K10" s="179">
        <v>100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IFERROR(IF(LEN(INDEX(Metrics!$B$6:$H$18,ROW($A11)-ROW($A$5),MATCH(B$5,Metrics!$B$5:$H$5,0)))=0,"",INDEX(Metrics!$B$6:$H$18,ROW($A11)-ROW($A$5),MATCH(B$5,Metrics!$B$5:$H$5,0))),"")</f>
        <v>107</v>
      </c>
      <c r="C11" s="160" t="str">
        <f>IFERROR(IF(LEN(INDEX(Metrics!$B$6:$H$18,ROW($A11)-ROW($A$5),MATCH(C$5,Metrics!$B$5:$H$5,0)))=0,"",INDEX(Metrics!$B$6:$H$18,ROW($A11)-ROW($A$5),MATCH(C$5,Metrics!$B$5:$H$5,0))),"")</f>
        <v>Company Properties</v>
      </c>
      <c r="D11" s="160" t="str">
        <f>IFERROR(IF(LEN(INDEX(Metrics!$B$6:$H$18,ROW($A11)-ROW($A$5),MATCH(D$5,Metrics!$B$5:$H$5,0)))=0,"",INDEX(Metrics!$B$6:$H$18,ROW($A11)-ROW($A$5),MATCH(D$5,Metrics!$B$5:$H$5,0))),"")</f>
        <v>Net Profit</v>
      </c>
      <c r="E11" s="42" t="str">
        <f>IFERROR(IF(LEN(INDEX(Metrics!$B$6:$H$18,ROW($A11)-ROW($A$5),MATCH(E$5,Metrics!$B$5:$H$5,0)))=0,"",INDEX(Metrics!$B$6:$H$18,ROW($A11)-ROW($A$5),MATCH(E$5,Metrics!$B$5:$H$5,0))),"")</f>
        <v>USD</v>
      </c>
      <c r="F11" s="179">
        <v>25000</v>
      </c>
      <c r="G11" s="179">
        <v>25000</v>
      </c>
      <c r="H11" s="179">
        <v>25000</v>
      </c>
      <c r="I11" s="179">
        <v>25000</v>
      </c>
      <c r="J11" s="179">
        <v>25000</v>
      </c>
      <c r="K11" s="179">
        <v>25000</v>
      </c>
      <c r="L11" s="181"/>
      <c r="M11" s="181"/>
      <c r="N11" s="181"/>
      <c r="O11" s="181"/>
      <c r="P11" s="181"/>
      <c r="Q11" s="182"/>
    </row>
    <row r="12" spans="1:17" x14ac:dyDescent="0.25">
      <c r="A12" s="3"/>
      <c r="B12" s="62">
        <f>IFERROR(IF(LEN(INDEX(Metrics!$B$6:$H$18,ROW($A12)-ROW($A$5),MATCH(B$5,Metrics!$B$5:$H$5,0)))=0,"",INDEX(Metrics!$B$6:$H$18,ROW($A12)-ROW($A$5),MATCH(B$5,Metrics!$B$5:$H$5,0))),"")</f>
        <v>108</v>
      </c>
      <c r="C12" s="160" t="str">
        <f>IFERROR(IF(LEN(INDEX(Metrics!$B$6:$H$18,ROW($A12)-ROW($A$5),MATCH(C$5,Metrics!$B$5:$H$5,0)))=0,"",INDEX(Metrics!$B$6:$H$18,ROW($A12)-ROW($A$5),MATCH(C$5,Metrics!$B$5:$H$5,0))),"")</f>
        <v>Company Properties</v>
      </c>
      <c r="D12" s="160" t="str">
        <f>IFERROR(IF(LEN(INDEX(Metrics!$B$6:$H$18,ROW($A12)-ROW($A$5),MATCH(D$5,Metrics!$B$5:$H$5,0)))=0,"",INDEX(Metrics!$B$6:$H$18,ROW($A12)-ROW($A$5),MATCH(D$5,Metrics!$B$5:$H$5,0))),"")</f>
        <v/>
      </c>
      <c r="E12" s="42" t="str">
        <f>IFERROR(IF(LEN(INDEX(Metrics!$B$6:$H$18,ROW($A12)-ROW($A$5),MATCH(E$5,Metrics!$B$5:$H$5,0)))=0,"",INDEX(Metrics!$B$6:$H$18,ROW($A12)-ROW($A$5),MATCH(E$5,Metrics!$B$5:$H$5,0))),"")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IFERROR(IF(LEN(INDEX(Metrics!$B$6:$H$18,ROW($A13)-ROW($A$5),MATCH(B$5,Metrics!$B$5:$H$5,0)))=0,"",INDEX(Metrics!$B$6:$H$18,ROW($A13)-ROW($A$5),MATCH(B$5,Metrics!$B$5:$H$5,0))),"")</f>
        <v>109</v>
      </c>
      <c r="C13" s="160" t="str">
        <f>IFERROR(IF(LEN(INDEX(Metrics!$B$6:$H$18,ROW($A13)-ROW($A$5),MATCH(C$5,Metrics!$B$5:$H$5,0)))=0,"",INDEX(Metrics!$B$6:$H$18,ROW($A13)-ROW($A$5),MATCH(C$5,Metrics!$B$5:$H$5,0))),"")</f>
        <v>Company Properties</v>
      </c>
      <c r="D13" s="160" t="str">
        <f>IFERROR(IF(LEN(INDEX(Metrics!$B$6:$H$18,ROW($A13)-ROW($A$5),MATCH(D$5,Metrics!$B$5:$H$5,0)))=0,"",INDEX(Metrics!$B$6:$H$18,ROW($A13)-ROW($A$5),MATCH(D$5,Metrics!$B$5:$H$5,0))),"")</f>
        <v/>
      </c>
      <c r="E13" s="42" t="str">
        <f>IFERROR(IF(LEN(INDEX(Metrics!$B$6:$H$18,ROW($A13)-ROW($A$5),MATCH(E$5,Metrics!$B$5:$H$5,0)))=0,"",INDEX(Metrics!$B$6:$H$18,ROW($A13)-ROW($A$5),MATCH(E$5,Metrics!$B$5:$H$5,0))),"")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IFERROR(IF(LEN(INDEX(Metrics!$B$6:$H$18,ROW($A14)-ROW($A$5),MATCH(B$5,Metrics!$B$5:$H$5,0)))=0,"",INDEX(Metrics!$B$6:$H$18,ROW($A14)-ROW($A$5),MATCH(B$5,Metrics!$B$5:$H$5,0))),"")</f>
        <v>201</v>
      </c>
      <c r="C14" s="160" t="str">
        <f>IFERROR(IF(LEN(INDEX(Metrics!$B$6:$H$18,ROW($A14)-ROW($A$5),MATCH(C$5,Metrics!$B$5:$H$5,0)))=0,"",INDEX(Metrics!$B$6:$H$18,ROW($A14)-ROW($A$5),MATCH(C$5,Metrics!$B$5:$H$5,0))),"")</f>
        <v>Cost Effectiveness</v>
      </c>
      <c r="D14" s="160" t="str">
        <f>IFERROR(IF(LEN(INDEX(Metrics!$B$6:$H$18,ROW($A14)-ROW($A$5),MATCH(D$5,Metrics!$B$5:$H$5,0)))=0,"",INDEX(Metrics!$B$6:$H$18,ROW($A14)-ROW($A$5),MATCH(D$5,Metrics!$B$5:$H$5,0))),"")</f>
        <v>Renting Costs</v>
      </c>
      <c r="E14" s="42" t="str">
        <f>IFERROR(IF(LEN(INDEX(Metrics!$B$6:$H$18,ROW($A14)-ROW($A$5),MATCH(E$5,Metrics!$B$5:$H$5,0)))=0,"",INDEX(Metrics!$B$6:$H$18,ROW($A14)-ROW($A$5),MATCH(E$5,Metrics!$B$5:$H$5,0))),"")</f>
        <v>USD</v>
      </c>
      <c r="F14" s="181">
        <v>5000</v>
      </c>
      <c r="G14" s="181">
        <v>5000</v>
      </c>
      <c r="H14" s="181">
        <v>5000</v>
      </c>
      <c r="I14" s="181">
        <v>5000</v>
      </c>
      <c r="J14" s="181">
        <v>5000</v>
      </c>
      <c r="K14" s="181">
        <v>5000</v>
      </c>
      <c r="L14" s="181"/>
      <c r="M14" s="181"/>
      <c r="N14" s="181"/>
      <c r="O14" s="181"/>
      <c r="P14" s="181"/>
      <c r="Q14" s="182"/>
    </row>
    <row r="15" spans="1:17" x14ac:dyDescent="0.25">
      <c r="A15" s="3"/>
      <c r="B15" s="62">
        <f>IFERROR(IF(LEN(INDEX(Metrics!$B$6:$H$18,ROW($A15)-ROW($A$5),MATCH(B$5,Metrics!$B$5:$H$5,0)))=0,"",INDEX(Metrics!$B$6:$H$18,ROW($A15)-ROW($A$5),MATCH(B$5,Metrics!$B$5:$H$5,0))),"")</f>
        <v>202</v>
      </c>
      <c r="C15" s="160" t="str">
        <f>IFERROR(IF(LEN(INDEX(Metrics!$B$6:$H$18,ROW($A15)-ROW($A$5),MATCH(C$5,Metrics!$B$5:$H$5,0)))=0,"",INDEX(Metrics!$B$6:$H$18,ROW($A15)-ROW($A$5),MATCH(C$5,Metrics!$B$5:$H$5,0))),"")</f>
        <v>Cost Effectiveness</v>
      </c>
      <c r="D15" s="160" t="str">
        <f>IFERROR(IF(LEN(INDEX(Metrics!$B$6:$H$18,ROW($A15)-ROW($A$5),MATCH(D$5,Metrics!$B$5:$H$5,0)))=0,"",INDEX(Metrics!$B$6:$H$18,ROW($A15)-ROW($A$5),MATCH(D$5,Metrics!$B$5:$H$5,0))),"")</f>
        <v>Rent-Ready Costs</v>
      </c>
      <c r="E15" s="42" t="str">
        <f>IFERROR(IF(LEN(INDEX(Metrics!$B$6:$H$18,ROW($A15)-ROW($A$5),MATCH(E$5,Metrics!$B$5:$H$5,0)))=0,"",INDEX(Metrics!$B$6:$H$18,ROW($A15)-ROW($A$5),MATCH(E$5,Metrics!$B$5:$H$5,0))),"")</f>
        <v>USD</v>
      </c>
      <c r="F15" s="179">
        <v>2500</v>
      </c>
      <c r="G15" s="179">
        <v>2500</v>
      </c>
      <c r="H15" s="179">
        <v>2500</v>
      </c>
      <c r="I15" s="179">
        <v>2500</v>
      </c>
      <c r="J15" s="179">
        <v>2500</v>
      </c>
      <c r="K15" s="179">
        <v>2500</v>
      </c>
      <c r="L15" s="179"/>
      <c r="M15" s="179"/>
      <c r="N15" s="179"/>
      <c r="O15" s="179"/>
      <c r="P15" s="179"/>
      <c r="Q15" s="180"/>
    </row>
    <row r="16" spans="1:17" x14ac:dyDescent="0.25">
      <c r="A16" s="3"/>
      <c r="B16" s="62">
        <f>IFERROR(IF(LEN(INDEX(Metrics!$B$6:$H$18,ROW($A16)-ROW($A$5),MATCH(B$5,Metrics!$B$5:$H$5,0)))=0,"",INDEX(Metrics!$B$6:$H$18,ROW($A16)-ROW($A$5),MATCH(B$5,Metrics!$B$5:$H$5,0))),"")</f>
        <v>203</v>
      </c>
      <c r="C16" s="160" t="str">
        <f>IFERROR(IF(LEN(INDEX(Metrics!$B$6:$H$18,ROW($A16)-ROW($A$5),MATCH(C$5,Metrics!$B$5:$H$5,0)))=0,"",INDEX(Metrics!$B$6:$H$18,ROW($A16)-ROW($A$5),MATCH(C$5,Metrics!$B$5:$H$5,0))),"")</f>
        <v>Cost Effectiveness</v>
      </c>
      <c r="D16" s="160" t="str">
        <f>IFERROR(IF(LEN(INDEX(Metrics!$B$6:$H$18,ROW($A16)-ROW($A$5),MATCH(D$5,Metrics!$B$5:$H$5,0)))=0,"",INDEX(Metrics!$B$6:$H$18,ROW($A16)-ROW($A$5),MATCH(D$5,Metrics!$B$5:$H$5,0))),"")</f>
        <v>Repair and Maintenance Costs</v>
      </c>
      <c r="E16" s="42" t="str">
        <f>IFERROR(IF(LEN(INDEX(Metrics!$B$6:$H$18,ROW($A16)-ROW($A$5),MATCH(E$5,Metrics!$B$5:$H$5,0)))=0,"",INDEX(Metrics!$B$6:$H$18,ROW($A16)-ROW($A$5),MATCH(E$5,Metrics!$B$5:$H$5,0))),"")</f>
        <v>USD</v>
      </c>
      <c r="F16" s="179">
        <v>1250</v>
      </c>
      <c r="G16" s="179">
        <v>1250</v>
      </c>
      <c r="H16" s="179">
        <v>1250</v>
      </c>
      <c r="I16" s="179">
        <v>1250</v>
      </c>
      <c r="J16" s="179">
        <v>1250</v>
      </c>
      <c r="K16" s="179">
        <v>1250</v>
      </c>
      <c r="L16" s="179"/>
      <c r="M16" s="179"/>
      <c r="N16" s="179"/>
      <c r="O16" s="179"/>
      <c r="P16" s="179"/>
      <c r="Q16" s="180"/>
    </row>
    <row r="17" spans="1:17" x14ac:dyDescent="0.25">
      <c r="A17" s="3"/>
      <c r="B17" s="62">
        <f>IFERROR(IF(LEN(INDEX(Metrics!$B$6:$H$18,ROW($A17)-ROW($A$5),MATCH(B$5,Metrics!$B$5:$H$5,0)))=0,"",INDEX(Metrics!$B$6:$H$18,ROW($A17)-ROW($A$5),MATCH(B$5,Metrics!$B$5:$H$5,0))),"")</f>
        <v>204</v>
      </c>
      <c r="C17" s="160" t="str">
        <f>IFERROR(IF(LEN(INDEX(Metrics!$B$6:$H$18,ROW($A17)-ROW($A$5),MATCH(C$5,Metrics!$B$5:$H$5,0)))=0,"",INDEX(Metrics!$B$6:$H$18,ROW($A17)-ROW($A$5),MATCH(C$5,Metrics!$B$5:$H$5,0))),"")</f>
        <v>Cost Effectiveness</v>
      </c>
      <c r="D17" s="160" t="str">
        <f>IFERROR(IF(LEN(INDEX(Metrics!$B$6:$H$18,ROW($A17)-ROW($A$5),MATCH(D$5,Metrics!$B$5:$H$5,0)))=0,"",INDEX(Metrics!$B$6:$H$18,ROW($A17)-ROW($A$5),MATCH(D$5,Metrics!$B$5:$H$5,0))),"")</f>
        <v/>
      </c>
      <c r="E17" s="42" t="str">
        <f>IFERROR(IF(LEN(INDEX(Metrics!$B$6:$H$18,ROW($A17)-ROW($A$5),MATCH(E$5,Metrics!$B$5:$H$5,0)))=0,"",INDEX(Metrics!$B$6:$H$18,ROW($A17)-ROW($A$5),MATCH(E$5,Metrics!$B$5:$H$5,0))),"")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76"/>
    </row>
    <row r="18" spans="1:17" x14ac:dyDescent="0.25">
      <c r="A18" s="3"/>
      <c r="B18" s="62">
        <f>IFERROR(IF(LEN(INDEX(Metrics!$B$6:$H$18,ROW($A18)-ROW($A$5),MATCH(B$5,Metrics!$B$5:$H$5,0)))=0,"",INDEX(Metrics!$B$6:$H$18,ROW($A18)-ROW($A$5),MATCH(B$5,Metrics!$B$5:$H$5,0))),"")</f>
        <v>205</v>
      </c>
      <c r="C18" s="160" t="str">
        <f>IFERROR(IF(LEN(INDEX(Metrics!$B$6:$H$18,ROW($A18)-ROW($A$5),MATCH(C$5,Metrics!$B$5:$H$5,0)))=0,"",INDEX(Metrics!$B$6:$H$18,ROW($A18)-ROW($A$5),MATCH(C$5,Metrics!$B$5:$H$5,0))),"")</f>
        <v>Cost Effectiveness</v>
      </c>
      <c r="D18" s="160" t="str">
        <f>IFERROR(IF(LEN(INDEX(Metrics!$B$6:$H$18,ROW($A18)-ROW($A$5),MATCH(D$5,Metrics!$B$5:$H$5,0)))=0,"",INDEX(Metrics!$B$6:$H$18,ROW($A18)-ROW($A$5),MATCH(D$5,Metrics!$B$5:$H$5,0))),"")</f>
        <v/>
      </c>
      <c r="E18" s="42" t="str">
        <f>IFERROR(IF(LEN(INDEX(Metrics!$B$6:$H$18,ROW($A18)-ROW($A$5),MATCH(E$5,Metrics!$B$5:$H$5,0)))=0,"",INDEX(Metrics!$B$6:$H$18,ROW($A18)-ROW($A$5),MATCH(E$5,Metrics!$B$5:$H$5,0))),"")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6"/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1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2"/>
      <c r="G26" s="216"/>
      <c r="H26" s="216"/>
      <c r="I26" s="216"/>
      <c r="J26" s="216"/>
      <c r="K26" s="216"/>
      <c r="L26" s="222"/>
      <c r="M26" s="216"/>
      <c r="N26" s="216"/>
      <c r="O26" s="216"/>
      <c r="P26" s="216"/>
      <c r="Q26" s="217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2"/>
      <c r="G29" s="216"/>
      <c r="H29" s="216"/>
      <c r="I29" s="216"/>
      <c r="J29" s="216"/>
      <c r="K29" s="216"/>
      <c r="L29" s="222"/>
      <c r="M29" s="216"/>
      <c r="N29" s="216"/>
      <c r="O29" s="216"/>
      <c r="P29" s="216"/>
      <c r="Q29" s="217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0"/>
      <c r="G30" s="220"/>
      <c r="H30" s="220"/>
      <c r="I30" s="220"/>
      <c r="J30" s="220"/>
      <c r="K30" s="220"/>
      <c r="L30" s="216"/>
      <c r="M30" s="216"/>
      <c r="N30" s="216"/>
      <c r="O30" s="216"/>
      <c r="P30" s="216"/>
      <c r="Q30" s="217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2"/>
      <c r="G36" s="216"/>
      <c r="H36" s="216"/>
      <c r="I36" s="216"/>
      <c r="J36" s="216"/>
      <c r="K36" s="216"/>
      <c r="L36" s="222"/>
      <c r="M36" s="216"/>
      <c r="N36" s="216"/>
      <c r="O36" s="216"/>
      <c r="P36" s="216"/>
      <c r="Q36" s="217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2"/>
      <c r="G38" s="216"/>
      <c r="H38" s="216"/>
      <c r="I38" s="216"/>
      <c r="J38" s="216"/>
      <c r="K38" s="216"/>
      <c r="L38" s="222"/>
      <c r="M38" s="216"/>
      <c r="N38" s="216"/>
      <c r="O38" s="216"/>
      <c r="P38" s="216"/>
      <c r="Q38" s="217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1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201"/>
      <c r="C41" s="202"/>
      <c r="D41" s="202"/>
      <c r="E41" s="203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201"/>
      <c r="C42" s="202"/>
      <c r="D42" s="202"/>
      <c r="E42" s="203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201"/>
      <c r="C43" s="202"/>
      <c r="D43" s="202"/>
      <c r="E43" s="203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A44" s="3"/>
      <c r="B44" s="201"/>
      <c r="C44" s="202"/>
      <c r="D44" s="202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18"/>
    </row>
    <row r="45" spans="1:17" x14ac:dyDescent="0.25">
      <c r="A45" s="3"/>
      <c r="B45" s="201"/>
      <c r="C45" s="202"/>
      <c r="D45" s="202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18"/>
    </row>
    <row r="46" spans="1:17" x14ac:dyDescent="0.25">
      <c r="A46" s="3"/>
      <c r="B46" s="201"/>
      <c r="C46" s="202"/>
      <c r="D46" s="202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18"/>
    </row>
    <row r="47" spans="1:17" x14ac:dyDescent="0.25">
      <c r="A47" s="3"/>
      <c r="B47" s="201"/>
      <c r="C47" s="202"/>
      <c r="D47" s="202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18"/>
    </row>
    <row r="48" spans="1:17" x14ac:dyDescent="0.25">
      <c r="A48" s="3"/>
      <c r="B48" s="201"/>
      <c r="C48" s="202"/>
      <c r="D48" s="202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18"/>
    </row>
    <row r="49" spans="1:17" x14ac:dyDescent="0.25">
      <c r="A49" s="3"/>
      <c r="B49" s="201"/>
      <c r="C49" s="202"/>
      <c r="D49" s="202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18"/>
    </row>
    <row r="50" spans="1:17" x14ac:dyDescent="0.25">
      <c r="A50" s="3"/>
      <c r="B50" s="201"/>
      <c r="C50" s="202"/>
      <c r="D50" s="202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18"/>
    </row>
    <row r="51" spans="1:17" x14ac:dyDescent="0.25">
      <c r="A51" s="3"/>
      <c r="B51" s="201"/>
      <c r="C51" s="202"/>
      <c r="D51" s="202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18"/>
    </row>
    <row r="52" spans="1:17" x14ac:dyDescent="0.25">
      <c r="A52" s="3"/>
      <c r="B52" s="201"/>
      <c r="C52" s="202"/>
      <c r="D52" s="202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18"/>
    </row>
    <row r="53" spans="1:17" x14ac:dyDescent="0.25">
      <c r="A53" s="3"/>
      <c r="B53" s="201"/>
      <c r="C53" s="202"/>
      <c r="D53" s="202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18"/>
    </row>
    <row r="54" spans="1:17" x14ac:dyDescent="0.25">
      <c r="A54" s="3"/>
      <c r="B54" s="201"/>
      <c r="C54" s="202"/>
      <c r="D54" s="202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18"/>
    </row>
    <row r="55" spans="1:17" x14ac:dyDescent="0.25">
      <c r="A55" s="3"/>
      <c r="B55" s="201"/>
      <c r="C55" s="202"/>
      <c r="D55" s="202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18"/>
    </row>
    <row r="56" spans="1:17" x14ac:dyDescent="0.25">
      <c r="B56" s="201"/>
      <c r="C56" s="202"/>
      <c r="D56" s="202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18"/>
    </row>
    <row r="57" spans="1:17" x14ac:dyDescent="0.25">
      <c r="B57" s="201"/>
      <c r="C57" s="202"/>
      <c r="D57" s="202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18"/>
    </row>
    <row r="58" spans="1:17" x14ac:dyDescent="0.25">
      <c r="B58" s="201"/>
      <c r="C58" s="202"/>
      <c r="D58" s="202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18"/>
    </row>
    <row r="59" spans="1:17" x14ac:dyDescent="0.25">
      <c r="B59" s="201"/>
      <c r="C59" s="202"/>
      <c r="D59" s="202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18"/>
    </row>
    <row r="60" spans="1:17" x14ac:dyDescent="0.25">
      <c r="B60" s="201"/>
      <c r="C60" s="202"/>
      <c r="D60" s="202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18"/>
    </row>
    <row r="61" spans="1:17" x14ac:dyDescent="0.25">
      <c r="B61" s="201"/>
      <c r="C61" s="202"/>
      <c r="D61" s="202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18"/>
    </row>
    <row r="62" spans="1:17" x14ac:dyDescent="0.25">
      <c r="B62" s="201"/>
      <c r="C62" s="202"/>
      <c r="D62" s="202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18"/>
    </row>
    <row r="63" spans="1:17" x14ac:dyDescent="0.25">
      <c r="B63" s="201"/>
      <c r="C63" s="202"/>
      <c r="D63" s="202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18"/>
    </row>
    <row r="64" spans="1:17" x14ac:dyDescent="0.25">
      <c r="B64" s="201"/>
      <c r="C64" s="202"/>
      <c r="D64" s="202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18"/>
    </row>
    <row r="65" spans="2:17" x14ac:dyDescent="0.25">
      <c r="B65" s="201"/>
      <c r="C65" s="202"/>
      <c r="D65" s="202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18"/>
    </row>
    <row r="66" spans="2:17" x14ac:dyDescent="0.25">
      <c r="B66" s="201"/>
      <c r="C66" s="202"/>
      <c r="D66" s="202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18"/>
    </row>
    <row r="67" spans="2:17" x14ac:dyDescent="0.25">
      <c r="B67" s="201"/>
      <c r="C67" s="202"/>
      <c r="D67" s="202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18"/>
    </row>
    <row r="68" spans="2:17" x14ac:dyDescent="0.25">
      <c r="B68" s="201"/>
      <c r="C68" s="202"/>
      <c r="D68" s="202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18"/>
    </row>
    <row r="69" spans="2:17" x14ac:dyDescent="0.25">
      <c r="B69" s="201"/>
      <c r="C69" s="202"/>
      <c r="D69" s="202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18"/>
    </row>
    <row r="70" spans="2:17" x14ac:dyDescent="0.25">
      <c r="B70" s="208"/>
      <c r="C70" s="209"/>
      <c r="D70" s="209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9"/>
    </row>
  </sheetData>
  <sheetProtection algorithmName="SHA-512" hashValue="fWUAn/tJ39m+p+nbEYiBDmG2hX+goJYfw65sTfAvFTNxZwb+JhqhpE7h9IrJ67HiCipAKOLac7qNqtvlfvY87g==" saltValue="fJdB9zZn+ppZ9Td/xZ8Eb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IFERROR(IF(LEN(INDEX(Metrics!$B$6:$H$18,ROW($A6)-ROW($A$5),MATCH(B$5,Metrics!$B$5:$H$5,0)))=0,"",INDEX(Metrics!$B$6:$H$18,ROW($A6)-ROW($A$5),MATCH(B$5,Metrics!$B$5:$H$5,0))),"")</f>
        <v>101</v>
      </c>
      <c r="C6" s="159" t="str">
        <f>IFERROR(IF(LEN(INDEX(Metrics!$B$6:$H$18,ROW($A6)-ROW($A$5),MATCH(C$5,Metrics!$B$5:$H$5,0)))=0,"",INDEX(Metrics!$B$6:$H$18,ROW($A6)-ROW($A$5),MATCH(C$5,Metrics!$B$5:$H$5,0))),"")</f>
        <v>Company Properties</v>
      </c>
      <c r="D6" s="159" t="str">
        <f>IFERROR(IF(LEN(INDEX(Metrics!$B$6:$H$18,ROW($A6)-ROW($A$5),MATCH(D$5,Metrics!$B$5:$H$5,0)))=0,"",INDEX(Metrics!$B$6:$H$18,ROW($A6)-ROW($A$5),MATCH(D$5,Metrics!$B$5:$H$5,0))),"")</f>
        <v>Avg Commission per Sale</v>
      </c>
      <c r="E6" s="41" t="str">
        <f>IFERROR(IF(LEN(INDEX(Metrics!$B$6:$H$18,ROW($A6)-ROW($A$5),MATCH(E$5,Metrics!$B$5:$H$5,0)))=0,"",INDEX(Metrics!$B$6:$H$18,ROW($A6)-ROW($A$5),MATCH(E$5,Metrics!$B$5:$H$5,0))),"")</f>
        <v>USD</v>
      </c>
      <c r="F6" s="177">
        <v>1250</v>
      </c>
      <c r="G6" s="177">
        <v>1300</v>
      </c>
      <c r="H6" s="177">
        <v>1350</v>
      </c>
      <c r="I6" s="177">
        <v>1400</v>
      </c>
      <c r="J6" s="177">
        <v>1450</v>
      </c>
      <c r="K6" s="177">
        <v>1500</v>
      </c>
      <c r="L6" s="177"/>
      <c r="M6" s="177"/>
      <c r="N6" s="177"/>
      <c r="O6" s="177"/>
      <c r="P6" s="177"/>
      <c r="Q6" s="178"/>
    </row>
    <row r="7" spans="1:17" x14ac:dyDescent="0.25">
      <c r="A7" s="3"/>
      <c r="B7" s="62">
        <f>IFERROR(IF(LEN(INDEX(Metrics!$B$6:$H$18,ROW($A7)-ROW($A$5),MATCH(B$5,Metrics!$B$5:$H$5,0)))=0,"",INDEX(Metrics!$B$6:$H$18,ROW($A7)-ROW($A$5),MATCH(B$5,Metrics!$B$5:$H$5,0))),"")</f>
        <v>102</v>
      </c>
      <c r="C7" s="160" t="str">
        <f>IFERROR(IF(LEN(INDEX(Metrics!$B$6:$H$18,ROW($A7)-ROW($A$5),MATCH(C$5,Metrics!$B$5:$H$5,0)))=0,"",INDEX(Metrics!$B$6:$H$18,ROW($A7)-ROW($A$5),MATCH(C$5,Metrics!$B$5:$H$5,0))),"")</f>
        <v>Company Properties</v>
      </c>
      <c r="D7" s="160" t="str">
        <f>IFERROR(IF(LEN(INDEX(Metrics!$B$6:$H$18,ROW($A7)-ROW($A$5),MATCH(D$5,Metrics!$B$5:$H$5,0)))=0,"",INDEX(Metrics!$B$6:$H$18,ROW($A7)-ROW($A$5),MATCH(D$5,Metrics!$B$5:$H$5,0))),"")</f>
        <v>Avg Commission per Salesperson</v>
      </c>
      <c r="E7" s="42" t="str">
        <f>IFERROR(IF(LEN(INDEX(Metrics!$B$6:$H$18,ROW($A7)-ROW($A$5),MATCH(E$5,Metrics!$B$5:$H$5,0)))=0,"",INDEX(Metrics!$B$6:$H$18,ROW($A7)-ROW($A$5),MATCH(E$5,Metrics!$B$5:$H$5,0))),"")</f>
        <v>USD</v>
      </c>
      <c r="F7" s="179">
        <v>690</v>
      </c>
      <c r="G7" s="179">
        <v>700</v>
      </c>
      <c r="H7" s="179">
        <v>710</v>
      </c>
      <c r="I7" s="179">
        <v>720</v>
      </c>
      <c r="J7" s="179">
        <v>730</v>
      </c>
      <c r="K7" s="179">
        <v>740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IFERROR(IF(LEN(INDEX(Metrics!$B$6:$H$18,ROW($A8)-ROW($A$5),MATCH(B$5,Metrics!$B$5:$H$5,0)))=0,"",INDEX(Metrics!$B$6:$H$18,ROW($A8)-ROW($A$5),MATCH(B$5,Metrics!$B$5:$H$5,0))),"")</f>
        <v>103</v>
      </c>
      <c r="C8" s="160" t="str">
        <f>IFERROR(IF(LEN(INDEX(Metrics!$B$6:$H$18,ROW($A8)-ROW($A$5),MATCH(C$5,Metrics!$B$5:$H$5,0)))=0,"",INDEX(Metrics!$B$6:$H$18,ROW($A8)-ROW($A$5),MATCH(C$5,Metrics!$B$5:$H$5,0))),"")</f>
        <v>Company Properties</v>
      </c>
      <c r="D8" s="160" t="str">
        <f>IFERROR(IF(LEN(INDEX(Metrics!$B$6:$H$18,ROW($A8)-ROW($A$5),MATCH(D$5,Metrics!$B$5:$H$5,0)))=0,"",INDEX(Metrics!$B$6:$H$18,ROW($A8)-ROW($A$5),MATCH(D$5,Metrics!$B$5:$H$5,0))),"")</f>
        <v>Avg Dollar per Square Foot</v>
      </c>
      <c r="E8" s="42" t="str">
        <f>IFERROR(IF(LEN(INDEX(Metrics!$B$6:$H$18,ROW($A8)-ROW($A$5),MATCH(E$5,Metrics!$B$5:$H$5,0)))=0,"",INDEX(Metrics!$B$6:$H$18,ROW($A8)-ROW($A$5),MATCH(E$5,Metrics!$B$5:$H$5,0))),"")</f>
        <v>USD</v>
      </c>
      <c r="F8" s="179">
        <v>136</v>
      </c>
      <c r="G8" s="179">
        <v>140</v>
      </c>
      <c r="H8" s="179">
        <v>144</v>
      </c>
      <c r="I8" s="179">
        <v>148</v>
      </c>
      <c r="J8" s="179">
        <v>152</v>
      </c>
      <c r="K8" s="179">
        <v>156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IFERROR(IF(LEN(INDEX(Metrics!$B$6:$H$18,ROW($A9)-ROW($A$5),MATCH(B$5,Metrics!$B$5:$H$5,0)))=0,"",INDEX(Metrics!$B$6:$H$18,ROW($A9)-ROW($A$5),MATCH(B$5,Metrics!$B$5:$H$5,0))),"")</f>
        <v>104</v>
      </c>
      <c r="C9" s="160" t="str">
        <f>IFERROR(IF(LEN(INDEX(Metrics!$B$6:$H$18,ROW($A9)-ROW($A$5),MATCH(C$5,Metrics!$B$5:$H$5,0)))=0,"",INDEX(Metrics!$B$6:$H$18,ROW($A9)-ROW($A$5),MATCH(C$5,Metrics!$B$5:$H$5,0))),"")</f>
        <v>Company Properties</v>
      </c>
      <c r="D9" s="160" t="str">
        <f>IFERROR(IF(LEN(INDEX(Metrics!$B$6:$H$18,ROW($A9)-ROW($A$5),MATCH(D$5,Metrics!$B$5:$H$5,0)))=0,"",INDEX(Metrics!$B$6:$H$18,ROW($A9)-ROW($A$5),MATCH(D$5,Metrics!$B$5:$H$5,0))),"")</f>
        <v>Avg Sold Price</v>
      </c>
      <c r="E9" s="42" t="str">
        <f>IFERROR(IF(LEN(INDEX(Metrics!$B$6:$H$18,ROW($A9)-ROW($A$5),MATCH(E$5,Metrics!$B$5:$H$5,0)))=0,"",INDEX(Metrics!$B$6:$H$18,ROW($A9)-ROW($A$5),MATCH(E$5,Metrics!$B$5:$H$5,0))),"")</f>
        <v>USD</v>
      </c>
      <c r="F9" s="179">
        <v>250000</v>
      </c>
      <c r="G9" s="179">
        <v>265000</v>
      </c>
      <c r="H9" s="179">
        <v>280000</v>
      </c>
      <c r="I9" s="179">
        <v>295000</v>
      </c>
      <c r="J9" s="179">
        <v>310000</v>
      </c>
      <c r="K9" s="179">
        <v>325000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IFERROR(IF(LEN(INDEX(Metrics!$B$6:$H$18,ROW($A10)-ROW($A$5),MATCH(B$5,Metrics!$B$5:$H$5,0)))=0,"",INDEX(Metrics!$B$6:$H$18,ROW($A10)-ROW($A$5),MATCH(B$5,Metrics!$B$5:$H$5,0))),"")</f>
        <v>106</v>
      </c>
      <c r="C10" s="160" t="str">
        <f>IFERROR(IF(LEN(INDEX(Metrics!$B$6:$H$18,ROW($A10)-ROW($A$5),MATCH(C$5,Metrics!$B$5:$H$5,0)))=0,"",INDEX(Metrics!$B$6:$H$18,ROW($A10)-ROW($A$5),MATCH(C$5,Metrics!$B$5:$H$5,0))),"")</f>
        <v>Company Properties</v>
      </c>
      <c r="D10" s="160" t="str">
        <f>IFERROR(IF(LEN(INDEX(Metrics!$B$6:$H$18,ROW($A10)-ROW($A$5),MATCH(D$5,Metrics!$B$5:$H$5,0)))=0,"",INDEX(Metrics!$B$6:$H$18,ROW($A10)-ROW($A$5),MATCH(D$5,Metrics!$B$5:$H$5,0))),"")</f>
        <v>Profitability per Square Foot</v>
      </c>
      <c r="E10" s="42" t="str">
        <f>IFERROR(IF(LEN(INDEX(Metrics!$B$6:$H$18,ROW($A10)-ROW($A$5),MATCH(E$5,Metrics!$B$5:$H$5,0)))=0,"",INDEX(Metrics!$B$6:$H$18,ROW($A10)-ROW($A$5),MATCH(E$5,Metrics!$B$5:$H$5,0))),"")</f>
        <v>USD</v>
      </c>
      <c r="F10" s="179">
        <v>97</v>
      </c>
      <c r="G10" s="179">
        <v>99</v>
      </c>
      <c r="H10" s="179">
        <v>101</v>
      </c>
      <c r="I10" s="179">
        <v>103</v>
      </c>
      <c r="J10" s="179">
        <v>105</v>
      </c>
      <c r="K10" s="179">
        <v>107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IFERROR(IF(LEN(INDEX(Metrics!$B$6:$H$18,ROW($A11)-ROW($A$5),MATCH(B$5,Metrics!$B$5:$H$5,0)))=0,"",INDEX(Metrics!$B$6:$H$18,ROW($A11)-ROW($A$5),MATCH(B$5,Metrics!$B$5:$H$5,0))),"")</f>
        <v>107</v>
      </c>
      <c r="C11" s="160" t="str">
        <f>IFERROR(IF(LEN(INDEX(Metrics!$B$6:$H$18,ROW($A11)-ROW($A$5),MATCH(C$5,Metrics!$B$5:$H$5,0)))=0,"",INDEX(Metrics!$B$6:$H$18,ROW($A11)-ROW($A$5),MATCH(C$5,Metrics!$B$5:$H$5,0))),"")</f>
        <v>Company Properties</v>
      </c>
      <c r="D11" s="160" t="str">
        <f>IFERROR(IF(LEN(INDEX(Metrics!$B$6:$H$18,ROW($A11)-ROW($A$5),MATCH(D$5,Metrics!$B$5:$H$5,0)))=0,"",INDEX(Metrics!$B$6:$H$18,ROW($A11)-ROW($A$5),MATCH(D$5,Metrics!$B$5:$H$5,0))),"")</f>
        <v>Net Profit</v>
      </c>
      <c r="E11" s="42" t="str">
        <f>IFERROR(IF(LEN(INDEX(Metrics!$B$6:$H$18,ROW($A11)-ROW($A$5),MATCH(E$5,Metrics!$B$5:$H$5,0)))=0,"",INDEX(Metrics!$B$6:$H$18,ROW($A11)-ROW($A$5),MATCH(E$5,Metrics!$B$5:$H$5,0))),"")</f>
        <v>USD</v>
      </c>
      <c r="F11" s="179">
        <v>22500</v>
      </c>
      <c r="G11" s="179">
        <v>23600</v>
      </c>
      <c r="H11" s="179">
        <v>24700</v>
      </c>
      <c r="I11" s="179">
        <v>25800</v>
      </c>
      <c r="J11" s="179">
        <v>26900</v>
      </c>
      <c r="K11" s="179">
        <v>28000</v>
      </c>
      <c r="L11" s="181"/>
      <c r="M11" s="181"/>
      <c r="N11" s="181"/>
      <c r="O11" s="181"/>
      <c r="P11" s="181"/>
      <c r="Q11" s="182"/>
    </row>
    <row r="12" spans="1:17" x14ac:dyDescent="0.25">
      <c r="A12" s="3"/>
      <c r="B12" s="62">
        <f>IFERROR(IF(LEN(INDEX(Metrics!$B$6:$H$18,ROW($A12)-ROW($A$5),MATCH(B$5,Metrics!$B$5:$H$5,0)))=0,"",INDEX(Metrics!$B$6:$H$18,ROW($A12)-ROW($A$5),MATCH(B$5,Metrics!$B$5:$H$5,0))),"")</f>
        <v>108</v>
      </c>
      <c r="C12" s="160" t="str">
        <f>IFERROR(IF(LEN(INDEX(Metrics!$B$6:$H$18,ROW($A12)-ROW($A$5),MATCH(C$5,Metrics!$B$5:$H$5,0)))=0,"",INDEX(Metrics!$B$6:$H$18,ROW($A12)-ROW($A$5),MATCH(C$5,Metrics!$B$5:$H$5,0))),"")</f>
        <v>Company Properties</v>
      </c>
      <c r="D12" s="160" t="str">
        <f>IFERROR(IF(LEN(INDEX(Metrics!$B$6:$H$18,ROW($A12)-ROW($A$5),MATCH(D$5,Metrics!$B$5:$H$5,0)))=0,"",INDEX(Metrics!$B$6:$H$18,ROW($A12)-ROW($A$5),MATCH(D$5,Metrics!$B$5:$H$5,0))),"")</f>
        <v/>
      </c>
      <c r="E12" s="42" t="str">
        <f>IFERROR(IF(LEN(INDEX(Metrics!$B$6:$H$18,ROW($A12)-ROW($A$5),MATCH(E$5,Metrics!$B$5:$H$5,0)))=0,"",INDEX(Metrics!$B$6:$H$18,ROW($A12)-ROW($A$5),MATCH(E$5,Metrics!$B$5:$H$5,0))),"")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IFERROR(IF(LEN(INDEX(Metrics!$B$6:$H$18,ROW($A13)-ROW($A$5),MATCH(B$5,Metrics!$B$5:$H$5,0)))=0,"",INDEX(Metrics!$B$6:$H$18,ROW($A13)-ROW($A$5),MATCH(B$5,Metrics!$B$5:$H$5,0))),"")</f>
        <v>109</v>
      </c>
      <c r="C13" s="160" t="str">
        <f>IFERROR(IF(LEN(INDEX(Metrics!$B$6:$H$18,ROW($A13)-ROW($A$5),MATCH(C$5,Metrics!$B$5:$H$5,0)))=0,"",INDEX(Metrics!$B$6:$H$18,ROW($A13)-ROW($A$5),MATCH(C$5,Metrics!$B$5:$H$5,0))),"")</f>
        <v>Company Properties</v>
      </c>
      <c r="D13" s="160" t="str">
        <f>IFERROR(IF(LEN(INDEX(Metrics!$B$6:$H$18,ROW($A13)-ROW($A$5),MATCH(D$5,Metrics!$B$5:$H$5,0)))=0,"",INDEX(Metrics!$B$6:$H$18,ROW($A13)-ROW($A$5),MATCH(D$5,Metrics!$B$5:$H$5,0))),"")</f>
        <v/>
      </c>
      <c r="E13" s="42" t="str">
        <f>IFERROR(IF(LEN(INDEX(Metrics!$B$6:$H$18,ROW($A13)-ROW($A$5),MATCH(E$5,Metrics!$B$5:$H$5,0)))=0,"",INDEX(Metrics!$B$6:$H$18,ROW($A13)-ROW($A$5),MATCH(E$5,Metrics!$B$5:$H$5,0))),"")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IFERROR(IF(LEN(INDEX(Metrics!$B$6:$H$18,ROW($A14)-ROW($A$5),MATCH(B$5,Metrics!$B$5:$H$5,0)))=0,"",INDEX(Metrics!$B$6:$H$18,ROW($A14)-ROW($A$5),MATCH(B$5,Metrics!$B$5:$H$5,0))),"")</f>
        <v>201</v>
      </c>
      <c r="C14" s="160" t="str">
        <f>IFERROR(IF(LEN(INDEX(Metrics!$B$6:$H$18,ROW($A14)-ROW($A$5),MATCH(C$5,Metrics!$B$5:$H$5,0)))=0,"",INDEX(Metrics!$B$6:$H$18,ROW($A14)-ROW($A$5),MATCH(C$5,Metrics!$B$5:$H$5,0))),"")</f>
        <v>Cost Effectiveness</v>
      </c>
      <c r="D14" s="160" t="str">
        <f>IFERROR(IF(LEN(INDEX(Metrics!$B$6:$H$18,ROW($A14)-ROW($A$5),MATCH(D$5,Metrics!$B$5:$H$5,0)))=0,"",INDEX(Metrics!$B$6:$H$18,ROW($A14)-ROW($A$5),MATCH(D$5,Metrics!$B$5:$H$5,0))),"")</f>
        <v>Renting Costs</v>
      </c>
      <c r="E14" s="42" t="str">
        <f>IFERROR(IF(LEN(INDEX(Metrics!$B$6:$H$18,ROW($A14)-ROW($A$5),MATCH(E$5,Metrics!$B$5:$H$5,0)))=0,"",INDEX(Metrics!$B$6:$H$18,ROW($A14)-ROW($A$5),MATCH(E$5,Metrics!$B$5:$H$5,0))),"")</f>
        <v>USD</v>
      </c>
      <c r="F14" s="181">
        <v>4200</v>
      </c>
      <c r="G14" s="181">
        <v>4450</v>
      </c>
      <c r="H14" s="181">
        <v>4700</v>
      </c>
      <c r="I14" s="181">
        <v>4950</v>
      </c>
      <c r="J14" s="181">
        <v>5200</v>
      </c>
      <c r="K14" s="181">
        <v>5450</v>
      </c>
      <c r="L14" s="181"/>
      <c r="M14" s="181"/>
      <c r="N14" s="181"/>
      <c r="O14" s="181"/>
      <c r="P14" s="181"/>
      <c r="Q14" s="182"/>
    </row>
    <row r="15" spans="1:17" x14ac:dyDescent="0.25">
      <c r="A15" s="3"/>
      <c r="B15" s="62">
        <f>IFERROR(IF(LEN(INDEX(Metrics!$B$6:$H$18,ROW($A15)-ROW($A$5),MATCH(B$5,Metrics!$B$5:$H$5,0)))=0,"",INDEX(Metrics!$B$6:$H$18,ROW($A15)-ROW($A$5),MATCH(B$5,Metrics!$B$5:$H$5,0))),"")</f>
        <v>202</v>
      </c>
      <c r="C15" s="160" t="str">
        <f>IFERROR(IF(LEN(INDEX(Metrics!$B$6:$H$18,ROW($A15)-ROW($A$5),MATCH(C$5,Metrics!$B$5:$H$5,0)))=0,"",INDEX(Metrics!$B$6:$H$18,ROW($A15)-ROW($A$5),MATCH(C$5,Metrics!$B$5:$H$5,0))),"")</f>
        <v>Cost Effectiveness</v>
      </c>
      <c r="D15" s="160" t="str">
        <f>IFERROR(IF(LEN(INDEX(Metrics!$B$6:$H$18,ROW($A15)-ROW($A$5),MATCH(D$5,Metrics!$B$5:$H$5,0)))=0,"",INDEX(Metrics!$B$6:$H$18,ROW($A15)-ROW($A$5),MATCH(D$5,Metrics!$B$5:$H$5,0))),"")</f>
        <v>Rent-Ready Costs</v>
      </c>
      <c r="E15" s="42" t="str">
        <f>IFERROR(IF(LEN(INDEX(Metrics!$B$6:$H$18,ROW($A15)-ROW($A$5),MATCH(E$5,Metrics!$B$5:$H$5,0)))=0,"",INDEX(Metrics!$B$6:$H$18,ROW($A15)-ROW($A$5),MATCH(E$5,Metrics!$B$5:$H$5,0))),"")</f>
        <v>USD</v>
      </c>
      <c r="F15" s="179">
        <v>2000</v>
      </c>
      <c r="G15" s="179">
        <v>2125</v>
      </c>
      <c r="H15" s="179">
        <v>2250</v>
      </c>
      <c r="I15" s="179">
        <v>2375</v>
      </c>
      <c r="J15" s="179">
        <v>2500</v>
      </c>
      <c r="K15" s="179">
        <v>2625</v>
      </c>
      <c r="L15" s="179"/>
      <c r="M15" s="179"/>
      <c r="N15" s="179"/>
      <c r="O15" s="179"/>
      <c r="P15" s="179"/>
      <c r="Q15" s="180"/>
    </row>
    <row r="16" spans="1:17" x14ac:dyDescent="0.25">
      <c r="A16" s="3"/>
      <c r="B16" s="62">
        <f>IFERROR(IF(LEN(INDEX(Metrics!$B$6:$H$18,ROW($A16)-ROW($A$5),MATCH(B$5,Metrics!$B$5:$H$5,0)))=0,"",INDEX(Metrics!$B$6:$H$18,ROW($A16)-ROW($A$5),MATCH(B$5,Metrics!$B$5:$H$5,0))),"")</f>
        <v>203</v>
      </c>
      <c r="C16" s="160" t="str">
        <f>IFERROR(IF(LEN(INDEX(Metrics!$B$6:$H$18,ROW($A16)-ROW($A$5),MATCH(C$5,Metrics!$B$5:$H$5,0)))=0,"",INDEX(Metrics!$B$6:$H$18,ROW($A16)-ROW($A$5),MATCH(C$5,Metrics!$B$5:$H$5,0))),"")</f>
        <v>Cost Effectiveness</v>
      </c>
      <c r="D16" s="160" t="str">
        <f>IFERROR(IF(LEN(INDEX(Metrics!$B$6:$H$18,ROW($A16)-ROW($A$5),MATCH(D$5,Metrics!$B$5:$H$5,0)))=0,"",INDEX(Metrics!$B$6:$H$18,ROW($A16)-ROW($A$5),MATCH(D$5,Metrics!$B$5:$H$5,0))),"")</f>
        <v>Repair and Maintenance Costs</v>
      </c>
      <c r="E16" s="42" t="str">
        <f>IFERROR(IF(LEN(INDEX(Metrics!$B$6:$H$18,ROW($A16)-ROW($A$5),MATCH(E$5,Metrics!$B$5:$H$5,0)))=0,"",INDEX(Metrics!$B$6:$H$18,ROW($A16)-ROW($A$5),MATCH(E$5,Metrics!$B$5:$H$5,0))),"")</f>
        <v>USD</v>
      </c>
      <c r="F16" s="179">
        <v>1000</v>
      </c>
      <c r="G16" s="179">
        <v>1113</v>
      </c>
      <c r="H16" s="179">
        <v>1226</v>
      </c>
      <c r="I16" s="179">
        <v>1339</v>
      </c>
      <c r="J16" s="179">
        <v>1452</v>
      </c>
      <c r="K16" s="179">
        <v>1565</v>
      </c>
      <c r="L16" s="179"/>
      <c r="M16" s="179"/>
      <c r="N16" s="179"/>
      <c r="O16" s="179"/>
      <c r="P16" s="179"/>
      <c r="Q16" s="180"/>
    </row>
    <row r="17" spans="1:17" x14ac:dyDescent="0.25">
      <c r="A17" s="3"/>
      <c r="B17" s="62">
        <f>IFERROR(IF(LEN(INDEX(Metrics!$B$6:$H$18,ROW($A17)-ROW($A$5),MATCH(B$5,Metrics!$B$5:$H$5,0)))=0,"",INDEX(Metrics!$B$6:$H$18,ROW($A17)-ROW($A$5),MATCH(B$5,Metrics!$B$5:$H$5,0))),"")</f>
        <v>204</v>
      </c>
      <c r="C17" s="160" t="str">
        <f>IFERROR(IF(LEN(INDEX(Metrics!$B$6:$H$18,ROW($A17)-ROW($A$5),MATCH(C$5,Metrics!$B$5:$H$5,0)))=0,"",INDEX(Metrics!$B$6:$H$18,ROW($A17)-ROW($A$5),MATCH(C$5,Metrics!$B$5:$H$5,0))),"")</f>
        <v>Cost Effectiveness</v>
      </c>
      <c r="D17" s="160" t="str">
        <f>IFERROR(IF(LEN(INDEX(Metrics!$B$6:$H$18,ROW($A17)-ROW($A$5),MATCH(D$5,Metrics!$B$5:$H$5,0)))=0,"",INDEX(Metrics!$B$6:$H$18,ROW($A17)-ROW($A$5),MATCH(D$5,Metrics!$B$5:$H$5,0))),"")</f>
        <v/>
      </c>
      <c r="E17" s="42" t="str">
        <f>IFERROR(IF(LEN(INDEX(Metrics!$B$6:$H$18,ROW($A17)-ROW($A$5),MATCH(E$5,Metrics!$B$5:$H$5,0)))=0,"",INDEX(Metrics!$B$6:$H$18,ROW($A17)-ROW($A$5),MATCH(E$5,Metrics!$B$5:$H$5,0))),"")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76"/>
    </row>
    <row r="18" spans="1:17" x14ac:dyDescent="0.25">
      <c r="A18" s="3"/>
      <c r="B18" s="62">
        <f>IFERROR(IF(LEN(INDEX(Metrics!$B$6:$H$18,ROW($A18)-ROW($A$5),MATCH(B$5,Metrics!$B$5:$H$5,0)))=0,"",INDEX(Metrics!$B$6:$H$18,ROW($A18)-ROW($A$5),MATCH(B$5,Metrics!$B$5:$H$5,0))),"")</f>
        <v>205</v>
      </c>
      <c r="C18" s="160" t="str">
        <f>IFERROR(IF(LEN(INDEX(Metrics!$B$6:$H$18,ROW($A18)-ROW($A$5),MATCH(C$5,Metrics!$B$5:$H$5,0)))=0,"",INDEX(Metrics!$B$6:$H$18,ROW($A18)-ROW($A$5),MATCH(C$5,Metrics!$B$5:$H$5,0))),"")</f>
        <v>Cost Effectiveness</v>
      </c>
      <c r="D18" s="160" t="str">
        <f>IFERROR(IF(LEN(INDEX(Metrics!$B$6:$H$18,ROW($A18)-ROW($A$5),MATCH(D$5,Metrics!$B$5:$H$5,0)))=0,"",INDEX(Metrics!$B$6:$H$18,ROW($A18)-ROW($A$5),MATCH(D$5,Metrics!$B$5:$H$5,0))),"")</f>
        <v/>
      </c>
      <c r="E18" s="42" t="str">
        <f>IFERROR(IF(LEN(INDEX(Metrics!$B$6:$H$18,ROW($A18)-ROW($A$5),MATCH(E$5,Metrics!$B$5:$H$5,0)))=0,"",INDEX(Metrics!$B$6:$H$18,ROW($A18)-ROW($A$5),MATCH(E$5,Metrics!$B$5:$H$5,0))),"")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6"/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1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7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7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7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7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2"/>
      <c r="G26" s="216"/>
      <c r="H26" s="216"/>
      <c r="I26" s="216"/>
      <c r="J26" s="216"/>
      <c r="K26" s="216"/>
      <c r="L26" s="222"/>
      <c r="M26" s="216"/>
      <c r="N26" s="216"/>
      <c r="O26" s="216"/>
      <c r="P26" s="216"/>
      <c r="Q26" s="217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7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2"/>
      <c r="G29" s="216"/>
      <c r="H29" s="216"/>
      <c r="I29" s="216"/>
      <c r="J29" s="216"/>
      <c r="K29" s="216"/>
      <c r="L29" s="222"/>
      <c r="M29" s="216"/>
      <c r="N29" s="216"/>
      <c r="O29" s="216"/>
      <c r="P29" s="216"/>
      <c r="Q29" s="217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0"/>
      <c r="G30" s="220"/>
      <c r="H30" s="220"/>
      <c r="I30" s="220"/>
      <c r="J30" s="220"/>
      <c r="K30" s="220"/>
      <c r="L30" s="216"/>
      <c r="M30" s="216"/>
      <c r="N30" s="216"/>
      <c r="O30" s="216"/>
      <c r="P30" s="216"/>
      <c r="Q30" s="217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7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7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7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7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7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2"/>
      <c r="G36" s="216"/>
      <c r="H36" s="216"/>
      <c r="I36" s="216"/>
      <c r="J36" s="216"/>
      <c r="K36" s="216"/>
      <c r="L36" s="222"/>
      <c r="M36" s="216"/>
      <c r="N36" s="216"/>
      <c r="O36" s="216"/>
      <c r="P36" s="216"/>
      <c r="Q36" s="217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7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2"/>
      <c r="G38" s="216"/>
      <c r="H38" s="216"/>
      <c r="I38" s="216"/>
      <c r="J38" s="216"/>
      <c r="K38" s="216"/>
      <c r="L38" s="222"/>
      <c r="M38" s="216"/>
      <c r="N38" s="216"/>
      <c r="O38" s="216"/>
      <c r="P38" s="216"/>
      <c r="Q38" s="217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1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7"/>
    </row>
    <row r="41" spans="1:17" x14ac:dyDescent="0.25">
      <c r="A41" s="3"/>
      <c r="B41" s="201"/>
      <c r="C41" s="202"/>
      <c r="D41" s="202"/>
      <c r="E41" s="203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7"/>
    </row>
    <row r="42" spans="1:17" x14ac:dyDescent="0.25">
      <c r="A42" s="3"/>
      <c r="B42" s="201"/>
      <c r="C42" s="202"/>
      <c r="D42" s="202"/>
      <c r="E42" s="203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</row>
    <row r="43" spans="1:17" x14ac:dyDescent="0.25">
      <c r="A43" s="3"/>
      <c r="B43" s="201"/>
      <c r="C43" s="202"/>
      <c r="D43" s="202"/>
      <c r="E43" s="203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7"/>
    </row>
    <row r="44" spans="1:17" x14ac:dyDescent="0.25">
      <c r="A44" s="3"/>
      <c r="B44" s="201"/>
      <c r="C44" s="202"/>
      <c r="D44" s="202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18"/>
    </row>
    <row r="45" spans="1:17" x14ac:dyDescent="0.25">
      <c r="A45" s="3"/>
      <c r="B45" s="201"/>
      <c r="C45" s="202"/>
      <c r="D45" s="202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18"/>
    </row>
    <row r="46" spans="1:17" x14ac:dyDescent="0.25">
      <c r="A46" s="3"/>
      <c r="B46" s="201"/>
      <c r="C46" s="202"/>
      <c r="D46" s="202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18"/>
    </row>
    <row r="47" spans="1:17" x14ac:dyDescent="0.25">
      <c r="A47" s="3"/>
      <c r="B47" s="201"/>
      <c r="C47" s="202"/>
      <c r="D47" s="202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18"/>
    </row>
    <row r="48" spans="1:17" x14ac:dyDescent="0.25">
      <c r="A48" s="3"/>
      <c r="B48" s="201"/>
      <c r="C48" s="202"/>
      <c r="D48" s="202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18"/>
    </row>
    <row r="49" spans="1:17" x14ac:dyDescent="0.25">
      <c r="A49" s="3"/>
      <c r="B49" s="201"/>
      <c r="C49" s="202"/>
      <c r="D49" s="202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18"/>
    </row>
    <row r="50" spans="1:17" x14ac:dyDescent="0.25">
      <c r="A50" s="3"/>
      <c r="B50" s="201"/>
      <c r="C50" s="202"/>
      <c r="D50" s="202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18"/>
    </row>
    <row r="51" spans="1:17" x14ac:dyDescent="0.25">
      <c r="A51" s="3"/>
      <c r="B51" s="201"/>
      <c r="C51" s="202"/>
      <c r="D51" s="202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18"/>
    </row>
    <row r="52" spans="1:17" x14ac:dyDescent="0.25">
      <c r="A52" s="3"/>
      <c r="B52" s="201"/>
      <c r="C52" s="202"/>
      <c r="D52" s="202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18"/>
    </row>
    <row r="53" spans="1:17" x14ac:dyDescent="0.25">
      <c r="A53" s="3"/>
      <c r="B53" s="201"/>
      <c r="C53" s="202"/>
      <c r="D53" s="202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18"/>
    </row>
    <row r="54" spans="1:17" x14ac:dyDescent="0.25">
      <c r="A54" s="3"/>
      <c r="B54" s="201"/>
      <c r="C54" s="202"/>
      <c r="D54" s="202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18"/>
    </row>
    <row r="55" spans="1:17" x14ac:dyDescent="0.25">
      <c r="A55" s="3"/>
      <c r="B55" s="201"/>
      <c r="C55" s="202"/>
      <c r="D55" s="202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18"/>
    </row>
    <row r="56" spans="1:17" x14ac:dyDescent="0.25">
      <c r="B56" s="201"/>
      <c r="C56" s="202"/>
      <c r="D56" s="202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18"/>
    </row>
    <row r="57" spans="1:17" x14ac:dyDescent="0.25">
      <c r="B57" s="201"/>
      <c r="C57" s="202"/>
      <c r="D57" s="202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18"/>
    </row>
    <row r="58" spans="1:17" x14ac:dyDescent="0.25">
      <c r="B58" s="201"/>
      <c r="C58" s="202"/>
      <c r="D58" s="202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18"/>
    </row>
    <row r="59" spans="1:17" x14ac:dyDescent="0.25">
      <c r="B59" s="201"/>
      <c r="C59" s="202"/>
      <c r="D59" s="202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18"/>
    </row>
    <row r="60" spans="1:17" x14ac:dyDescent="0.25">
      <c r="B60" s="201"/>
      <c r="C60" s="202"/>
      <c r="D60" s="202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18"/>
    </row>
    <row r="61" spans="1:17" x14ac:dyDescent="0.25">
      <c r="B61" s="201"/>
      <c r="C61" s="202"/>
      <c r="D61" s="202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18"/>
    </row>
    <row r="62" spans="1:17" x14ac:dyDescent="0.25">
      <c r="B62" s="201"/>
      <c r="C62" s="202"/>
      <c r="D62" s="202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18"/>
    </row>
    <row r="63" spans="1:17" x14ac:dyDescent="0.25">
      <c r="B63" s="201"/>
      <c r="C63" s="202"/>
      <c r="D63" s="202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18"/>
    </row>
    <row r="64" spans="1:17" x14ac:dyDescent="0.25">
      <c r="B64" s="201"/>
      <c r="C64" s="202"/>
      <c r="D64" s="202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18"/>
    </row>
    <row r="65" spans="2:17" x14ac:dyDescent="0.25">
      <c r="B65" s="201"/>
      <c r="C65" s="202"/>
      <c r="D65" s="202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18"/>
    </row>
    <row r="66" spans="2:17" x14ac:dyDescent="0.25">
      <c r="B66" s="201"/>
      <c r="C66" s="202"/>
      <c r="D66" s="202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18"/>
    </row>
    <row r="67" spans="2:17" x14ac:dyDescent="0.25">
      <c r="B67" s="201"/>
      <c r="C67" s="202"/>
      <c r="D67" s="202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18"/>
    </row>
    <row r="68" spans="2:17" x14ac:dyDescent="0.25">
      <c r="B68" s="201"/>
      <c r="C68" s="202"/>
      <c r="D68" s="202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18"/>
    </row>
    <row r="69" spans="2:17" x14ac:dyDescent="0.25">
      <c r="B69" s="201"/>
      <c r="C69" s="202"/>
      <c r="D69" s="202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18"/>
    </row>
    <row r="70" spans="2:17" x14ac:dyDescent="0.25">
      <c r="B70" s="208"/>
      <c r="C70" s="209"/>
      <c r="D70" s="209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9"/>
    </row>
  </sheetData>
  <sheetProtection algorithmName="SHA-512" hashValue="CE1hQp7cqz9rcjD4WDlfUDKJRPD2VSOhSl8LpLIrdOwi2muGWE/mtW/CIDf9HVMMy9WLbp4oaeF6mH+IOpw/8w==" saltValue="zju4a2gXP8Vico2YXlWsR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IFERROR(IF(LEN(INDEX(Metrics!$B$6:$E$18,ROW($A6)-ROW($A$5),MATCH(B$5,Metrics!$B$5:$E$5,0)))=0,"",INDEX(Metrics!$B$6:$E$18,ROW($A6)-ROW($A$5),MATCH(B$5,Metrics!$B$5:$E$5,0))),"")</f>
        <v>101</v>
      </c>
      <c r="C6" s="161" t="str">
        <f>IFERROR(IF(LEN(INDEX(Metrics!$B$6:$E$18,ROW($A6)-ROW($A$5),MATCH(C$5,Metrics!$B$5:$E$5,0)))=0,"",INDEX(Metrics!$B$6:$E$18,ROW($A6)-ROW($A$5),MATCH(C$5,Metrics!$B$5:$E$5,0))),"")</f>
        <v>Company Properties</v>
      </c>
      <c r="D6" s="161" t="str">
        <f>IFERROR(IF(LEN(INDEX(Metrics!$B$6:$E$18,ROW($A6)-ROW($A$5),MATCH(D$5,Metrics!$B$5:$E$5,0)))=0,"",INDEX(Metrics!$B$6:$E$18,ROW($A6)-ROW($A$5),MATCH(D$5,Metrics!$B$5:$E$5,0))),"")</f>
        <v>Avg Commission per Sale</v>
      </c>
      <c r="E6" s="68" t="str">
        <f>IFERROR(IF(LEN(INDEX(Metrics!$B$6:$E$18,ROW($A6)-ROW($A$5),MATCH(E$5,Metrics!$B$5:$E$5,0)))=0,"",INDEX(Metrics!$B$6:$E$18,ROW($A6)-ROW($A$5),MATCH(E$5,Metrics!$B$5:$E$5,0))),"")</f>
        <v>USD</v>
      </c>
      <c r="F6" s="183">
        <f>IFERROR(IF(INDEX(Metrics!$G$6:$G$18,MATCH(CY_Actual_Cumulative!$D6,Metrics!$D$6:$D$18,0))=Calc!$K$8,SUM(CY_Actual!$F6:F6),AVERAGE(CY_Actual!$F6:F6)),"")</f>
        <v>1500</v>
      </c>
      <c r="G6" s="183">
        <f>IFERROR(IF(INDEX(Metrics!$G$6:$G$18,MATCH(CY_Actual_Cumulative!$D6,Metrics!$D$6:$D$18,0))=Calc!$K$8,SUM(CY_Actual!$F6:G6),AVERAGE(CY_Actual!$F6:G6)),"")</f>
        <v>1525</v>
      </c>
      <c r="H6" s="183">
        <f>IFERROR(IF(INDEX(Metrics!$G$6:$G$18,MATCH(CY_Actual_Cumulative!$D6,Metrics!$D$6:$D$18,0))=Calc!$K$8,SUM(CY_Actual!$F6:H6),AVERAGE(CY_Actual!$F6:H6)),"")</f>
        <v>1550</v>
      </c>
      <c r="I6" s="183">
        <f>IFERROR(IF(INDEX(Metrics!$G$6:$G$18,MATCH(CY_Actual_Cumulative!$D6,Metrics!$D$6:$D$18,0))=Calc!$K$8,SUM(CY_Actual!$F6:I6),AVERAGE(CY_Actual!$F6:I6)),"")</f>
        <v>1575</v>
      </c>
      <c r="J6" s="183">
        <f>IFERROR(IF(INDEX(Metrics!$G$6:$G$18,MATCH(CY_Actual_Cumulative!$D6,Metrics!$D$6:$D$18,0))=Calc!$K$8,SUM(CY_Actual!$F6:J6),AVERAGE(CY_Actual!$F6:J6)),"")</f>
        <v>1600</v>
      </c>
      <c r="K6" s="183">
        <f>IFERROR(IF(INDEX(Metrics!$G$6:$G$18,MATCH(CY_Actual_Cumulative!$D6,Metrics!$D$6:$D$18,0))=Calc!$K$8,SUM(CY_Actual!$F6:K6),AVERAGE(CY_Actual!$F6:K6)),"")</f>
        <v>1625</v>
      </c>
      <c r="L6" s="184">
        <f>IFERROR(IF(INDEX(Metrics!$G$6:$G$18,MATCH(CY_Actual_Cumulative!$D6,Metrics!$D$6:$D$18,0))=Calc!$K$8,SUM(CY_Actual!$F6:L6),AVERAGE(CY_Actual!$F6:L6)),"")</f>
        <v>1625</v>
      </c>
      <c r="M6" s="184">
        <f>IFERROR(IF(INDEX(Metrics!$G$6:$G$18,MATCH(CY_Actual_Cumulative!$D6,Metrics!$D$6:$D$18,0))=Calc!$K$8,SUM(CY_Actual!$F6:M6),AVERAGE(CY_Actual!$F6:M6)),"")</f>
        <v>1625</v>
      </c>
      <c r="N6" s="184">
        <f>IFERROR(IF(INDEX(Metrics!$G$6:$G$18,MATCH(CY_Actual_Cumulative!$D6,Metrics!$D$6:$D$18,0))=Calc!$K$8,SUM(CY_Actual!$F6:N6),AVERAGE(CY_Actual!$F6:N6)),"")</f>
        <v>1625</v>
      </c>
      <c r="O6" s="184">
        <f>IFERROR(IF(INDEX(Metrics!$G$6:$G$18,MATCH(CY_Actual_Cumulative!$D6,Metrics!$D$6:$D$18,0))=Calc!$K$8,SUM(CY_Actual!$F6:O6),AVERAGE(CY_Actual!$F6:O6)),"")</f>
        <v>1625</v>
      </c>
      <c r="P6" s="184">
        <f>IFERROR(IF(INDEX(Metrics!$G$6:$G$18,MATCH(CY_Actual_Cumulative!$D6,Metrics!$D$6:$D$18,0))=Calc!$K$8,SUM(CY_Actual!$F6:P6),AVERAGE(CY_Actual!$F6:P6)),"")</f>
        <v>1625</v>
      </c>
      <c r="Q6" s="185">
        <f>IFERROR(IF(INDEX(Metrics!$G$6:$G$18,MATCH(CY_Actual_Cumulative!$D6,Metrics!$D$6:$D$18,0))=Calc!$K$8,SUM(CY_Actual!$F6:Q6),AVERAGE(CY_Actual!$F6:Q6)),"")</f>
        <v>1625</v>
      </c>
    </row>
    <row r="7" spans="1:17" x14ac:dyDescent="0.25">
      <c r="A7" s="3"/>
      <c r="B7" s="62">
        <f>IFERROR(IF(LEN(INDEX(Metrics!$B$6:$E$18,ROW($A7)-ROW($A$5),MATCH(B$5,Metrics!$B$5:$E$5,0)))=0,"",INDEX(Metrics!$B$6:$E$18,ROW($A7)-ROW($A$5),MATCH(B$5,Metrics!$B$5:$E$5,0))),"")</f>
        <v>102</v>
      </c>
      <c r="C7" s="160" t="str">
        <f>IFERROR(IF(LEN(INDEX(Metrics!$B$6:$E$18,ROW($A7)-ROW($A$5),MATCH(C$5,Metrics!$B$5:$E$5,0)))=0,"",INDEX(Metrics!$B$6:$E$18,ROW($A7)-ROW($A$5),MATCH(C$5,Metrics!$B$5:$E$5,0))),"")</f>
        <v>Company Properties</v>
      </c>
      <c r="D7" s="160" t="str">
        <f>IFERROR(IF(LEN(INDEX(Metrics!$B$6:$E$18,ROW($A7)-ROW($A$5),MATCH(D$5,Metrics!$B$5:$E$5,0)))=0,"",INDEX(Metrics!$B$6:$E$18,ROW($A7)-ROW($A$5),MATCH(D$5,Metrics!$B$5:$E$5,0))),"")</f>
        <v>Avg Commission per Salesperson</v>
      </c>
      <c r="E7" s="42" t="str">
        <f>IFERROR(IF(LEN(INDEX(Metrics!$B$6:$E$18,ROW($A7)-ROW($A$5),MATCH(E$5,Metrics!$B$5:$E$5,0)))=0,"",INDEX(Metrics!$B$6:$E$18,ROW($A7)-ROW($A$5),MATCH(E$5,Metrics!$B$5:$E$5,0))),"")</f>
        <v>USD</v>
      </c>
      <c r="F7" s="186">
        <f>IFERROR(IF(INDEX(Metrics!$G$6:$G$18,MATCH(CY_Actual_Cumulative!$D7,Metrics!$D$6:$D$18,0))=Calc!$K$8,SUM(CY_Actual!$F7:F7),AVERAGE(CY_Actual!$F7:F7)),"")</f>
        <v>890</v>
      </c>
      <c r="G7" s="186">
        <f>IFERROR(IF(INDEX(Metrics!$G$6:$G$18,MATCH(CY_Actual_Cumulative!$D7,Metrics!$D$6:$D$18,0))=Calc!$K$8,SUM(CY_Actual!$F7:G7),AVERAGE(CY_Actual!$F7:G7)),"")</f>
        <v>895</v>
      </c>
      <c r="H7" s="186">
        <f>IFERROR(IF(INDEX(Metrics!$G$6:$G$18,MATCH(CY_Actual_Cumulative!$D7,Metrics!$D$6:$D$18,0))=Calc!$K$8,SUM(CY_Actual!$F7:H7),AVERAGE(CY_Actual!$F7:H7)),"")</f>
        <v>902.33333333333337</v>
      </c>
      <c r="I7" s="186">
        <f>IFERROR(IF(INDEX(Metrics!$G$6:$G$18,MATCH(CY_Actual_Cumulative!$D7,Metrics!$D$6:$D$18,0))=Calc!$K$8,SUM(CY_Actual!$F7:I7),AVERAGE(CY_Actual!$F7:I7)),"")</f>
        <v>901.75</v>
      </c>
      <c r="J7" s="186">
        <f>IFERROR(IF(INDEX(Metrics!$G$6:$G$18,MATCH(CY_Actual_Cumulative!$D7,Metrics!$D$6:$D$18,0))=Calc!$K$8,SUM(CY_Actual!$F7:J7),AVERAGE(CY_Actual!$F7:J7)),"")</f>
        <v>904.4</v>
      </c>
      <c r="K7" s="186">
        <f>IFERROR(IF(INDEX(Metrics!$G$6:$G$18,MATCH(CY_Actual_Cumulative!$D7,Metrics!$D$6:$D$18,0))=Calc!$K$8,SUM(CY_Actual!$F7:K7),AVERAGE(CY_Actual!$F7:K7)),"")</f>
        <v>907.5</v>
      </c>
      <c r="L7" s="187">
        <f>IFERROR(IF(INDEX(Metrics!$G$6:$G$18,MATCH(CY_Actual_Cumulative!$D7,Metrics!$D$6:$D$18,0))=Calc!$K$8,SUM(CY_Actual!$F7:L7),AVERAGE(CY_Actual!$F7:L7)),"")</f>
        <v>907.5</v>
      </c>
      <c r="M7" s="187">
        <f>IFERROR(IF(INDEX(Metrics!$G$6:$G$18,MATCH(CY_Actual_Cumulative!$D7,Metrics!$D$6:$D$18,0))=Calc!$K$8,SUM(CY_Actual!$F7:M7),AVERAGE(CY_Actual!$F7:M7)),"")</f>
        <v>907.5</v>
      </c>
      <c r="N7" s="187">
        <f>IFERROR(IF(INDEX(Metrics!$G$6:$G$18,MATCH(CY_Actual_Cumulative!$D7,Metrics!$D$6:$D$18,0))=Calc!$K$8,SUM(CY_Actual!$F7:N7),AVERAGE(CY_Actual!$F7:N7)),"")</f>
        <v>907.5</v>
      </c>
      <c r="O7" s="187">
        <f>IFERROR(IF(INDEX(Metrics!$G$6:$G$18,MATCH(CY_Actual_Cumulative!$D7,Metrics!$D$6:$D$18,0))=Calc!$K$8,SUM(CY_Actual!$F7:O7),AVERAGE(CY_Actual!$F7:O7)),"")</f>
        <v>907.5</v>
      </c>
      <c r="P7" s="187">
        <f>IFERROR(IF(INDEX(Metrics!$G$6:$G$18,MATCH(CY_Actual_Cumulative!$D7,Metrics!$D$6:$D$18,0))=Calc!$K$8,SUM(CY_Actual!$F7:P7),AVERAGE(CY_Actual!$F7:P7)),"")</f>
        <v>907.5</v>
      </c>
      <c r="Q7" s="188">
        <f>IFERROR(IF(INDEX(Metrics!$G$6:$G$18,MATCH(CY_Actual_Cumulative!$D7,Metrics!$D$6:$D$18,0))=Calc!$K$8,SUM(CY_Actual!$F7:Q7),AVERAGE(CY_Actual!$F7:Q7)),"")</f>
        <v>907.5</v>
      </c>
    </row>
    <row r="8" spans="1:17" x14ac:dyDescent="0.25">
      <c r="A8" s="3"/>
      <c r="B8" s="62">
        <f>IFERROR(IF(LEN(INDEX(Metrics!$B$6:$E$18,ROW($A8)-ROW($A$5),MATCH(B$5,Metrics!$B$5:$E$5,0)))=0,"",INDEX(Metrics!$B$6:$E$18,ROW($A8)-ROW($A$5),MATCH(B$5,Metrics!$B$5:$E$5,0))),"")</f>
        <v>103</v>
      </c>
      <c r="C8" s="160" t="str">
        <f>IFERROR(IF(LEN(INDEX(Metrics!$B$6:$E$18,ROW($A8)-ROW($A$5),MATCH(C$5,Metrics!$B$5:$E$5,0)))=0,"",INDEX(Metrics!$B$6:$E$18,ROW($A8)-ROW($A$5),MATCH(C$5,Metrics!$B$5:$E$5,0))),"")</f>
        <v>Company Properties</v>
      </c>
      <c r="D8" s="160" t="str">
        <f>IFERROR(IF(LEN(INDEX(Metrics!$B$6:$E$18,ROW($A8)-ROW($A$5),MATCH(D$5,Metrics!$B$5:$E$5,0)))=0,"",INDEX(Metrics!$B$6:$E$18,ROW($A8)-ROW($A$5),MATCH(D$5,Metrics!$B$5:$E$5,0))),"")</f>
        <v>Avg Dollar per Square Foot</v>
      </c>
      <c r="E8" s="42" t="str">
        <f>IFERROR(IF(LEN(INDEX(Metrics!$B$6:$E$18,ROW($A8)-ROW($A$5),MATCH(E$5,Metrics!$B$5:$E$5,0)))=0,"",INDEX(Metrics!$B$6:$E$18,ROW($A8)-ROW($A$5),MATCH(E$5,Metrics!$B$5:$E$5,0))),"")</f>
        <v>USD</v>
      </c>
      <c r="F8" s="186">
        <f>IFERROR(IF(INDEX(Metrics!$G$6:$G$18,MATCH(CY_Actual_Cumulative!$D8,Metrics!$D$6:$D$18,0))=Calc!$K$8,SUM(CY_Actual!$F8:F8),AVERAGE(CY_Actual!$F8:F8)),"")</f>
        <v>156</v>
      </c>
      <c r="G8" s="186">
        <f>IFERROR(IF(INDEX(Metrics!$G$6:$G$18,MATCH(CY_Actual_Cumulative!$D8,Metrics!$D$6:$D$18,0))=Calc!$K$8,SUM(CY_Actual!$F8:G8),AVERAGE(CY_Actual!$F8:G8)),"")</f>
        <v>158</v>
      </c>
      <c r="H8" s="186">
        <f>IFERROR(IF(INDEX(Metrics!$G$6:$G$18,MATCH(CY_Actual_Cumulative!$D8,Metrics!$D$6:$D$18,0))=Calc!$K$8,SUM(CY_Actual!$F8:H8),AVERAGE(CY_Actual!$F8:H8)),"")</f>
        <v>167.66666666666666</v>
      </c>
      <c r="I8" s="186">
        <f>IFERROR(IF(INDEX(Metrics!$G$6:$G$18,MATCH(CY_Actual_Cumulative!$D8,Metrics!$D$6:$D$18,0))=Calc!$K$8,SUM(CY_Actual!$F8:I8),AVERAGE(CY_Actual!$F8:I8)),"")</f>
        <v>161.5</v>
      </c>
      <c r="J8" s="186">
        <f>IFERROR(IF(INDEX(Metrics!$G$6:$G$18,MATCH(CY_Actual_Cumulative!$D8,Metrics!$D$6:$D$18,0))=Calc!$K$8,SUM(CY_Actual!$F8:J8),AVERAGE(CY_Actual!$F8:J8)),"")</f>
        <v>160.19999999999999</v>
      </c>
      <c r="K8" s="186">
        <f>IFERROR(IF(INDEX(Metrics!$G$6:$G$18,MATCH(CY_Actual_Cumulative!$D8,Metrics!$D$6:$D$18,0))=Calc!$K$8,SUM(CY_Actual!$F8:K8),AVERAGE(CY_Actual!$F8:K8)),"")</f>
        <v>160.16666666666666</v>
      </c>
      <c r="L8" s="187">
        <f>IFERROR(IF(INDEX(Metrics!$G$6:$G$18,MATCH(CY_Actual_Cumulative!$D8,Metrics!$D$6:$D$18,0))=Calc!$K$8,SUM(CY_Actual!$F8:L8),AVERAGE(CY_Actual!$F8:L8)),"")</f>
        <v>160.16666666666666</v>
      </c>
      <c r="M8" s="187">
        <f>IFERROR(IF(INDEX(Metrics!$G$6:$G$18,MATCH(CY_Actual_Cumulative!$D8,Metrics!$D$6:$D$18,0))=Calc!$K$8,SUM(CY_Actual!$F8:M8),AVERAGE(CY_Actual!$F8:M8)),"")</f>
        <v>160.16666666666666</v>
      </c>
      <c r="N8" s="187">
        <f>IFERROR(IF(INDEX(Metrics!$G$6:$G$18,MATCH(CY_Actual_Cumulative!$D8,Metrics!$D$6:$D$18,0))=Calc!$K$8,SUM(CY_Actual!$F8:N8),AVERAGE(CY_Actual!$F8:N8)),"")</f>
        <v>160.16666666666666</v>
      </c>
      <c r="O8" s="187">
        <f>IFERROR(IF(INDEX(Metrics!$G$6:$G$18,MATCH(CY_Actual_Cumulative!$D8,Metrics!$D$6:$D$18,0))=Calc!$K$8,SUM(CY_Actual!$F8:O8),AVERAGE(CY_Actual!$F8:O8)),"")</f>
        <v>160.16666666666666</v>
      </c>
      <c r="P8" s="187">
        <f>IFERROR(IF(INDEX(Metrics!$G$6:$G$18,MATCH(CY_Actual_Cumulative!$D8,Metrics!$D$6:$D$18,0))=Calc!$K$8,SUM(CY_Actual!$F8:P8),AVERAGE(CY_Actual!$F8:P8)),"")</f>
        <v>160.16666666666666</v>
      </c>
      <c r="Q8" s="188">
        <f>IFERROR(IF(INDEX(Metrics!$G$6:$G$18,MATCH(CY_Actual_Cumulative!$D8,Metrics!$D$6:$D$18,0))=Calc!$K$8,SUM(CY_Actual!$F8:Q8),AVERAGE(CY_Actual!$F8:Q8)),"")</f>
        <v>160.16666666666666</v>
      </c>
    </row>
    <row r="9" spans="1:17" x14ac:dyDescent="0.25">
      <c r="A9" s="3"/>
      <c r="B9" s="62">
        <f>IFERROR(IF(LEN(INDEX(Metrics!$B$6:$E$18,ROW($A9)-ROW($A$5),MATCH(B$5,Metrics!$B$5:$E$5,0)))=0,"",INDEX(Metrics!$B$6:$E$18,ROW($A9)-ROW($A$5),MATCH(B$5,Metrics!$B$5:$E$5,0))),"")</f>
        <v>104</v>
      </c>
      <c r="C9" s="160" t="str">
        <f>IFERROR(IF(LEN(INDEX(Metrics!$B$6:$E$18,ROW($A9)-ROW($A$5),MATCH(C$5,Metrics!$B$5:$E$5,0)))=0,"",INDEX(Metrics!$B$6:$E$18,ROW($A9)-ROW($A$5),MATCH(C$5,Metrics!$B$5:$E$5,0))),"")</f>
        <v>Company Properties</v>
      </c>
      <c r="D9" s="160" t="str">
        <f>IFERROR(IF(LEN(INDEX(Metrics!$B$6:$E$18,ROW($A9)-ROW($A$5),MATCH(D$5,Metrics!$B$5:$E$5,0)))=0,"",INDEX(Metrics!$B$6:$E$18,ROW($A9)-ROW($A$5),MATCH(D$5,Metrics!$B$5:$E$5,0))),"")</f>
        <v>Avg Sold Price</v>
      </c>
      <c r="E9" s="42" t="str">
        <f>IFERROR(IF(LEN(INDEX(Metrics!$B$6:$E$18,ROW($A9)-ROW($A$5),MATCH(E$5,Metrics!$B$5:$E$5,0)))=0,"",INDEX(Metrics!$B$6:$E$18,ROW($A9)-ROW($A$5),MATCH(E$5,Metrics!$B$5:$E$5,0))),"")</f>
        <v>USD</v>
      </c>
      <c r="F9" s="186">
        <f>IFERROR(IF(INDEX(Metrics!$G$6:$G$18,MATCH(CY_Actual_Cumulative!$D9,Metrics!$D$6:$D$18,0))=Calc!$K$8,SUM(CY_Actual!$F9:F9),AVERAGE(CY_Actual!$F9:F9)),"")</f>
        <v>289900</v>
      </c>
      <c r="G9" s="186">
        <f>IFERROR(IF(INDEX(Metrics!$G$6:$G$18,MATCH(CY_Actual_Cumulative!$D9,Metrics!$D$6:$D$18,0))=Calc!$K$8,SUM(CY_Actual!$F9:G9),AVERAGE(CY_Actual!$F9:G9)),"")</f>
        <v>292450</v>
      </c>
      <c r="H9" s="186">
        <f>IFERROR(IF(INDEX(Metrics!$G$6:$G$18,MATCH(CY_Actual_Cumulative!$D9,Metrics!$D$6:$D$18,0))=Calc!$K$8,SUM(CY_Actual!$F9:H9),AVERAGE(CY_Actual!$F9:H9)),"")</f>
        <v>294966.66666666669</v>
      </c>
      <c r="I9" s="186">
        <f>IFERROR(IF(INDEX(Metrics!$G$6:$G$18,MATCH(CY_Actual_Cumulative!$D9,Metrics!$D$6:$D$18,0))=Calc!$K$8,SUM(CY_Actual!$F9:I9),AVERAGE(CY_Actual!$F9:I9)),"")</f>
        <v>296725</v>
      </c>
      <c r="J9" s="186">
        <f>IFERROR(IF(INDEX(Metrics!$G$6:$G$18,MATCH(CY_Actual_Cumulative!$D9,Metrics!$D$6:$D$18,0))=Calc!$K$8,SUM(CY_Actual!$F9:J9),AVERAGE(CY_Actual!$F9:J9)),"")</f>
        <v>296890</v>
      </c>
      <c r="K9" s="186">
        <f>IFERROR(IF(INDEX(Metrics!$G$6:$G$18,MATCH(CY_Actual_Cumulative!$D9,Metrics!$D$6:$D$18,0))=Calc!$K$8,SUM(CY_Actual!$F9:K9),AVERAGE(CY_Actual!$F9:K9)),"")</f>
        <v>292991.66666666669</v>
      </c>
      <c r="L9" s="186">
        <f>IFERROR(IF(INDEX(Metrics!$G$6:$G$18,MATCH(CY_Actual_Cumulative!$D9,Metrics!$D$6:$D$18,0))=Calc!$K$8,SUM(CY_Actual!$F9:L9),AVERAGE(CY_Actual!$F9:L9)),"")</f>
        <v>292991.66666666669</v>
      </c>
      <c r="M9" s="186">
        <f>IFERROR(IF(INDEX(Metrics!$G$6:$G$18,MATCH(CY_Actual_Cumulative!$D9,Metrics!$D$6:$D$18,0))=Calc!$K$8,SUM(CY_Actual!$F9:M9),AVERAGE(CY_Actual!$F9:M9)),"")</f>
        <v>292991.66666666669</v>
      </c>
      <c r="N9" s="186">
        <f>IFERROR(IF(INDEX(Metrics!$G$6:$G$18,MATCH(CY_Actual_Cumulative!$D9,Metrics!$D$6:$D$18,0))=Calc!$K$8,SUM(CY_Actual!$F9:N9),AVERAGE(CY_Actual!$F9:N9)),"")</f>
        <v>292991.66666666669</v>
      </c>
      <c r="O9" s="186">
        <f>IFERROR(IF(INDEX(Metrics!$G$6:$G$18,MATCH(CY_Actual_Cumulative!$D9,Metrics!$D$6:$D$18,0))=Calc!$K$8,SUM(CY_Actual!$F9:O9),AVERAGE(CY_Actual!$F9:O9)),"")</f>
        <v>292991.66666666669</v>
      </c>
      <c r="P9" s="186">
        <f>IFERROR(IF(INDEX(Metrics!$G$6:$G$18,MATCH(CY_Actual_Cumulative!$D9,Metrics!$D$6:$D$18,0))=Calc!$K$8,SUM(CY_Actual!$F9:P9),AVERAGE(CY_Actual!$F9:P9)),"")</f>
        <v>292991.66666666669</v>
      </c>
      <c r="Q9" s="189">
        <f>IFERROR(IF(INDEX(Metrics!$G$6:$G$18,MATCH(CY_Actual_Cumulative!$D9,Metrics!$D$6:$D$18,0))=Calc!$K$8,SUM(CY_Actual!$F9:Q9),AVERAGE(CY_Actual!$F9:Q9)),"")</f>
        <v>292991.66666666669</v>
      </c>
    </row>
    <row r="10" spans="1:17" x14ac:dyDescent="0.25">
      <c r="A10" s="3"/>
      <c r="B10" s="62">
        <f>IFERROR(IF(LEN(INDEX(Metrics!$B$6:$E$18,ROW($A10)-ROW($A$5),MATCH(B$5,Metrics!$B$5:$E$5,0)))=0,"",INDEX(Metrics!$B$6:$E$18,ROW($A10)-ROW($A$5),MATCH(B$5,Metrics!$B$5:$E$5,0))),"")</f>
        <v>106</v>
      </c>
      <c r="C10" s="160" t="str">
        <f>IFERROR(IF(LEN(INDEX(Metrics!$B$6:$E$18,ROW($A10)-ROW($A$5),MATCH(C$5,Metrics!$B$5:$E$5,0)))=0,"",INDEX(Metrics!$B$6:$E$18,ROW($A10)-ROW($A$5),MATCH(C$5,Metrics!$B$5:$E$5,0))),"")</f>
        <v>Company Properties</v>
      </c>
      <c r="D10" s="160" t="str">
        <f>IFERROR(IF(LEN(INDEX(Metrics!$B$6:$E$18,ROW($A10)-ROW($A$5),MATCH(D$5,Metrics!$B$5:$E$5,0)))=0,"",INDEX(Metrics!$B$6:$E$18,ROW($A10)-ROW($A$5),MATCH(D$5,Metrics!$B$5:$E$5,0))),"")</f>
        <v>Profitability per Square Foot</v>
      </c>
      <c r="E10" s="42" t="str">
        <f>IFERROR(IF(LEN(INDEX(Metrics!$B$6:$E$18,ROW($A10)-ROW($A$5),MATCH(E$5,Metrics!$B$5:$E$5,0)))=0,"",INDEX(Metrics!$B$6:$E$18,ROW($A10)-ROW($A$5),MATCH(E$5,Metrics!$B$5:$E$5,0))),"")</f>
        <v>USD</v>
      </c>
      <c r="F10" s="186">
        <f>IFERROR(IF(INDEX(Metrics!$G$6:$G$18,MATCH(CY_Actual_Cumulative!$D10,Metrics!$D$6:$D$18,0))=Calc!$K$8,SUM(CY_Actual!$F10:F10),AVERAGE(CY_Actual!$F10:F10)),"")</f>
        <v>100</v>
      </c>
      <c r="G10" s="186">
        <f>IFERROR(IF(INDEX(Metrics!$G$6:$G$18,MATCH(CY_Actual_Cumulative!$D10,Metrics!$D$6:$D$18,0))=Calc!$K$8,SUM(CY_Actual!$F10:G10),AVERAGE(CY_Actual!$F10:G10)),"")</f>
        <v>101</v>
      </c>
      <c r="H10" s="186">
        <f>IFERROR(IF(INDEX(Metrics!$G$6:$G$18,MATCH(CY_Actual_Cumulative!$D10,Metrics!$D$6:$D$18,0))=Calc!$K$8,SUM(CY_Actual!$F10:H10),AVERAGE(CY_Actual!$F10:H10)),"")</f>
        <v>102</v>
      </c>
      <c r="I10" s="186">
        <f>IFERROR(IF(INDEX(Metrics!$G$6:$G$18,MATCH(CY_Actual_Cumulative!$D10,Metrics!$D$6:$D$18,0))=Calc!$K$8,SUM(CY_Actual!$F10:I10),AVERAGE(CY_Actual!$F10:I10)),"")</f>
        <v>104</v>
      </c>
      <c r="J10" s="186">
        <f>IFERROR(IF(INDEX(Metrics!$G$6:$G$18,MATCH(CY_Actual_Cumulative!$D10,Metrics!$D$6:$D$18,0))=Calc!$K$8,SUM(CY_Actual!$F10:J10),AVERAGE(CY_Actual!$F10:J10)),"")</f>
        <v>104.8</v>
      </c>
      <c r="K10" s="186">
        <f>IFERROR(IF(INDEX(Metrics!$G$6:$G$18,MATCH(CY_Actual_Cumulative!$D10,Metrics!$D$6:$D$18,0))=Calc!$K$8,SUM(CY_Actual!$F10:K10),AVERAGE(CY_Actual!$F10:K10)),"")</f>
        <v>104.33333333333333</v>
      </c>
      <c r="L10" s="187">
        <f>IFERROR(IF(INDEX(Metrics!$G$6:$G$18,MATCH(CY_Actual_Cumulative!$D10,Metrics!$D$6:$D$18,0))=Calc!$K$8,SUM(CY_Actual!$F10:L10),AVERAGE(CY_Actual!$F10:L10)),"")</f>
        <v>104.33333333333333</v>
      </c>
      <c r="M10" s="187">
        <f>IFERROR(IF(INDEX(Metrics!$G$6:$G$18,MATCH(CY_Actual_Cumulative!$D10,Metrics!$D$6:$D$18,0))=Calc!$K$8,SUM(CY_Actual!$F10:M10),AVERAGE(CY_Actual!$F10:M10)),"")</f>
        <v>104.33333333333333</v>
      </c>
      <c r="N10" s="187">
        <f>IFERROR(IF(INDEX(Metrics!$G$6:$G$18,MATCH(CY_Actual_Cumulative!$D10,Metrics!$D$6:$D$18,0))=Calc!$K$8,SUM(CY_Actual!$F10:N10),AVERAGE(CY_Actual!$F10:N10)),"")</f>
        <v>104.33333333333333</v>
      </c>
      <c r="O10" s="187">
        <f>IFERROR(IF(INDEX(Metrics!$G$6:$G$18,MATCH(CY_Actual_Cumulative!$D10,Metrics!$D$6:$D$18,0))=Calc!$K$8,SUM(CY_Actual!$F10:O10),AVERAGE(CY_Actual!$F10:O10)),"")</f>
        <v>104.33333333333333</v>
      </c>
      <c r="P10" s="187">
        <f>IFERROR(IF(INDEX(Metrics!$G$6:$G$18,MATCH(CY_Actual_Cumulative!$D10,Metrics!$D$6:$D$18,0))=Calc!$K$8,SUM(CY_Actual!$F10:P10),AVERAGE(CY_Actual!$F10:P10)),"")</f>
        <v>104.33333333333333</v>
      </c>
      <c r="Q10" s="188">
        <f>IFERROR(IF(INDEX(Metrics!$G$6:$G$18,MATCH(CY_Actual_Cumulative!$D10,Metrics!$D$6:$D$18,0))=Calc!$K$8,SUM(CY_Actual!$F10:Q10),AVERAGE(CY_Actual!$F10:Q10)),"")</f>
        <v>104.33333333333333</v>
      </c>
    </row>
    <row r="11" spans="1:17" x14ac:dyDescent="0.25">
      <c r="A11" s="3"/>
      <c r="B11" s="62">
        <f>IFERROR(IF(LEN(INDEX(Metrics!$B$6:$E$18,ROW($A11)-ROW($A$5),MATCH(B$5,Metrics!$B$5:$E$5,0)))=0,"",INDEX(Metrics!$B$6:$E$18,ROW($A11)-ROW($A$5),MATCH(B$5,Metrics!$B$5:$E$5,0))),"")</f>
        <v>107</v>
      </c>
      <c r="C11" s="160" t="str">
        <f>IFERROR(IF(LEN(INDEX(Metrics!$B$6:$E$18,ROW($A11)-ROW($A$5),MATCH(C$5,Metrics!$B$5:$E$5,0)))=0,"",INDEX(Metrics!$B$6:$E$18,ROW($A11)-ROW($A$5),MATCH(C$5,Metrics!$B$5:$E$5,0))),"")</f>
        <v>Company Properties</v>
      </c>
      <c r="D11" s="160" t="str">
        <f>IFERROR(IF(LEN(INDEX(Metrics!$B$6:$E$18,ROW($A11)-ROW($A$5),MATCH(D$5,Metrics!$B$5:$E$5,0)))=0,"",INDEX(Metrics!$B$6:$E$18,ROW($A11)-ROW($A$5),MATCH(D$5,Metrics!$B$5:$E$5,0))),"")</f>
        <v>Net Profit</v>
      </c>
      <c r="E11" s="42" t="str">
        <f>IFERROR(IF(LEN(INDEX(Metrics!$B$6:$E$18,ROW($A11)-ROW($A$5),MATCH(E$5,Metrics!$B$5:$E$5,0)))=0,"",INDEX(Metrics!$B$6:$E$18,ROW($A11)-ROW($A$5),MATCH(E$5,Metrics!$B$5:$E$5,0))),"")</f>
        <v>USD</v>
      </c>
      <c r="F11" s="186">
        <f>IFERROR(IF(INDEX(Metrics!$G$6:$G$18,MATCH(CY_Actual_Cumulative!$D11,Metrics!$D$6:$D$18,0))=Calc!$K$8,SUM(CY_Actual!$F11:F11),AVERAGE(CY_Actual!$F11:F11)),"")</f>
        <v>25000</v>
      </c>
      <c r="G11" s="186">
        <f>IFERROR(IF(INDEX(Metrics!$G$6:$G$18,MATCH(CY_Actual_Cumulative!$D11,Metrics!$D$6:$D$18,0))=Calc!$K$8,SUM(CY_Actual!$F11:G11),AVERAGE(CY_Actual!$F11:G11)),"")</f>
        <v>53000</v>
      </c>
      <c r="H11" s="186">
        <f>IFERROR(IF(INDEX(Metrics!$G$6:$G$18,MATCH(CY_Actual_Cumulative!$D11,Metrics!$D$6:$D$18,0))=Calc!$K$8,SUM(CY_Actual!$F11:H11),AVERAGE(CY_Actual!$F11:H11)),"")</f>
        <v>85000</v>
      </c>
      <c r="I11" s="186">
        <f>IFERROR(IF(INDEX(Metrics!$G$6:$G$18,MATCH(CY_Actual_Cumulative!$D11,Metrics!$D$6:$D$18,0))=Calc!$K$8,SUM(CY_Actual!$F11:I11),AVERAGE(CY_Actual!$F11:I11)),"")</f>
        <v>118500</v>
      </c>
      <c r="J11" s="186">
        <f>IFERROR(IF(INDEX(Metrics!$G$6:$G$18,MATCH(CY_Actual_Cumulative!$D11,Metrics!$D$6:$D$18,0))=Calc!$K$8,SUM(CY_Actual!$F11:J11),AVERAGE(CY_Actual!$F11:J11)),"")</f>
        <v>153500</v>
      </c>
      <c r="K11" s="186">
        <f>IFERROR(IF(INDEX(Metrics!$G$6:$G$18,MATCH(CY_Actual_Cumulative!$D11,Metrics!$D$6:$D$18,0))=Calc!$K$8,SUM(CY_Actual!$F11:K11),AVERAGE(CY_Actual!$F11:K11)),"")</f>
        <v>186000</v>
      </c>
      <c r="L11" s="187">
        <f>IFERROR(IF(INDEX(Metrics!$G$6:$G$18,MATCH(CY_Actual_Cumulative!$D11,Metrics!$D$6:$D$18,0))=Calc!$K$8,SUM(CY_Actual!$F11:L11),AVERAGE(CY_Actual!$F11:L11)),"")</f>
        <v>186000</v>
      </c>
      <c r="M11" s="187">
        <f>IFERROR(IF(INDEX(Metrics!$G$6:$G$18,MATCH(CY_Actual_Cumulative!$D11,Metrics!$D$6:$D$18,0))=Calc!$K$8,SUM(CY_Actual!$F11:M11),AVERAGE(CY_Actual!$F11:M11)),"")</f>
        <v>186000</v>
      </c>
      <c r="N11" s="187">
        <f>IFERROR(IF(INDEX(Metrics!$G$6:$G$18,MATCH(CY_Actual_Cumulative!$D11,Metrics!$D$6:$D$18,0))=Calc!$K$8,SUM(CY_Actual!$F11:N11),AVERAGE(CY_Actual!$F11:N11)),"")</f>
        <v>186000</v>
      </c>
      <c r="O11" s="187">
        <f>IFERROR(IF(INDEX(Metrics!$G$6:$G$18,MATCH(CY_Actual_Cumulative!$D11,Metrics!$D$6:$D$18,0))=Calc!$K$8,SUM(CY_Actual!$F11:O11),AVERAGE(CY_Actual!$F11:O11)),"")</f>
        <v>186000</v>
      </c>
      <c r="P11" s="187">
        <f>IFERROR(IF(INDEX(Metrics!$G$6:$G$18,MATCH(CY_Actual_Cumulative!$D11,Metrics!$D$6:$D$18,0))=Calc!$K$8,SUM(CY_Actual!$F11:P11),AVERAGE(CY_Actual!$F11:P11)),"")</f>
        <v>186000</v>
      </c>
      <c r="Q11" s="188">
        <f>IFERROR(IF(INDEX(Metrics!$G$6:$G$18,MATCH(CY_Actual_Cumulative!$D11,Metrics!$D$6:$D$18,0))=Calc!$K$8,SUM(CY_Actual!$F11:Q11),AVERAGE(CY_Actual!$F11:Q11)),"")</f>
        <v>186000</v>
      </c>
    </row>
    <row r="12" spans="1:17" x14ac:dyDescent="0.25">
      <c r="A12" s="3"/>
      <c r="B12" s="62">
        <f>IFERROR(IF(LEN(INDEX(Metrics!$B$6:$E$18,ROW($A12)-ROW($A$5),MATCH(B$5,Metrics!$B$5:$E$5,0)))=0,"",INDEX(Metrics!$B$6:$E$18,ROW($A12)-ROW($A$5),MATCH(B$5,Metrics!$B$5:$E$5,0))),"")</f>
        <v>108</v>
      </c>
      <c r="C12" s="160" t="str">
        <f>IFERROR(IF(LEN(INDEX(Metrics!$B$6:$E$18,ROW($A12)-ROW($A$5),MATCH(C$5,Metrics!$B$5:$E$5,0)))=0,"",INDEX(Metrics!$B$6:$E$18,ROW($A12)-ROW($A$5),MATCH(C$5,Metrics!$B$5:$E$5,0))),"")</f>
        <v>Company Properties</v>
      </c>
      <c r="D12" s="160" t="str">
        <f>IFERROR(IF(LEN(INDEX(Metrics!$B$6:$E$18,ROW($A12)-ROW($A$5),MATCH(D$5,Metrics!$B$5:$E$5,0)))=0,"",INDEX(Metrics!$B$6:$E$18,ROW($A12)-ROW($A$5),MATCH(D$5,Metrics!$B$5:$E$5,0))),"")</f>
        <v/>
      </c>
      <c r="E12" s="42" t="str">
        <f>IFERROR(IF(LEN(INDEX(Metrics!$B$6:$E$18,ROW($A12)-ROW($A$5),MATCH(E$5,Metrics!$B$5:$E$5,0)))=0,"",INDEX(Metrics!$B$6:$E$18,ROW($A12)-ROW($A$5),MATCH(E$5,Metrics!$B$5:$E$5,0))),"")</f>
        <v/>
      </c>
      <c r="F12" s="132" t="str">
        <f>IFERROR(IF(INDEX(Metrics!$G$6:$G$18,MATCH(CY_Actual_Cumulative!$D12,Metrics!$D$6:$D$18,0))=Calc!$K$8,SUM(CY_Actual!$F12:F12),AVERAGE(CY_Actual!$F12:F12)),"")</f>
        <v/>
      </c>
      <c r="G12" s="132" t="str">
        <f>IFERROR(IF(INDEX(Metrics!$G$6:$G$18,MATCH(CY_Actual_Cumulative!$D12,Metrics!$D$6:$D$18,0))=Calc!$K$8,SUM(CY_Actual!$F12:G12),AVERAGE(CY_Actual!$F12:G12)),"")</f>
        <v/>
      </c>
      <c r="H12" s="132" t="str">
        <f>IFERROR(IF(INDEX(Metrics!$G$6:$G$18,MATCH(CY_Actual_Cumulative!$D12,Metrics!$D$6:$D$18,0))=Calc!$K$8,SUM(CY_Actual!$F12:H12),AVERAGE(CY_Actual!$F12:H12)),"")</f>
        <v/>
      </c>
      <c r="I12" s="132" t="str">
        <f>IFERROR(IF(INDEX(Metrics!$G$6:$G$18,MATCH(CY_Actual_Cumulative!$D12,Metrics!$D$6:$D$18,0))=Calc!$K$8,SUM(CY_Actual!$F12:I12),AVERAGE(CY_Actual!$F12:I12)),"")</f>
        <v/>
      </c>
      <c r="J12" s="132" t="str">
        <f>IFERROR(IF(INDEX(Metrics!$G$6:$G$18,MATCH(CY_Actual_Cumulative!$D12,Metrics!$D$6:$D$18,0))=Calc!$K$8,SUM(CY_Actual!$F12:J12),AVERAGE(CY_Actual!$F12:J12)),"")</f>
        <v/>
      </c>
      <c r="K12" s="132" t="str">
        <f>IFERROR(IF(INDEX(Metrics!$G$6:$G$18,MATCH(CY_Actual_Cumulative!$D12,Metrics!$D$6:$D$18,0))=Calc!$K$8,SUM(CY_Actual!$F12:K12),AVERAGE(CY_Actual!$F12:K12)),"")</f>
        <v/>
      </c>
      <c r="L12" s="132" t="str">
        <f>IFERROR(IF(INDEX(Metrics!$G$6:$G$18,MATCH(CY_Actual_Cumulative!$D12,Metrics!$D$6:$D$18,0))=Calc!$K$8,SUM(CY_Actual!$F12:L12),AVERAGE(CY_Actual!$F12:L12)),"")</f>
        <v/>
      </c>
      <c r="M12" s="132" t="str">
        <f>IFERROR(IF(INDEX(Metrics!$G$6:$G$18,MATCH(CY_Actual_Cumulative!$D12,Metrics!$D$6:$D$18,0))=Calc!$K$8,SUM(CY_Actual!$F12:M12),AVERAGE(CY_Actual!$F12:M12)),"")</f>
        <v/>
      </c>
      <c r="N12" s="132" t="str">
        <f>IFERROR(IF(INDEX(Metrics!$G$6:$G$18,MATCH(CY_Actual_Cumulative!$D12,Metrics!$D$6:$D$18,0))=Calc!$K$8,SUM(CY_Actual!$F12:N12),AVERAGE(CY_Actual!$F12:N12)),"")</f>
        <v/>
      </c>
      <c r="O12" s="132" t="str">
        <f>IFERROR(IF(INDEX(Metrics!$G$6:$G$18,MATCH(CY_Actual_Cumulative!$D12,Metrics!$D$6:$D$18,0))=Calc!$K$8,SUM(CY_Actual!$F12:O12),AVERAGE(CY_Actual!$F12:O12)),"")</f>
        <v/>
      </c>
      <c r="P12" s="132" t="str">
        <f>IFERROR(IF(INDEX(Metrics!$G$6:$G$18,MATCH(CY_Actual_Cumulative!$D12,Metrics!$D$6:$D$18,0))=Calc!$K$8,SUM(CY_Actual!$F12:P12),AVERAGE(CY_Actual!$F12:P12)),"")</f>
        <v/>
      </c>
      <c r="Q12" s="133" t="str">
        <f>IFERROR(IF(INDEX(Metrics!$G$6:$G$18,MATCH(CY_Actual_Cumulative!$D12,Metrics!$D$6:$D$18,0))=Calc!$K$8,SUM(CY_Actual!$F12:Q12),AVERAGE(CY_Actual!$F12:Q12)),"")</f>
        <v/>
      </c>
    </row>
    <row r="13" spans="1:17" x14ac:dyDescent="0.25">
      <c r="A13" s="3"/>
      <c r="B13" s="62">
        <f>IFERROR(IF(LEN(INDEX(Metrics!$B$6:$E$18,ROW($A13)-ROW($A$5),MATCH(B$5,Metrics!$B$5:$E$5,0)))=0,"",INDEX(Metrics!$B$6:$E$18,ROW($A13)-ROW($A$5),MATCH(B$5,Metrics!$B$5:$E$5,0))),"")</f>
        <v>109</v>
      </c>
      <c r="C13" s="160" t="str">
        <f>IFERROR(IF(LEN(INDEX(Metrics!$B$6:$E$18,ROW($A13)-ROW($A$5),MATCH(C$5,Metrics!$B$5:$E$5,0)))=0,"",INDEX(Metrics!$B$6:$E$18,ROW($A13)-ROW($A$5),MATCH(C$5,Metrics!$B$5:$E$5,0))),"")</f>
        <v>Company Properties</v>
      </c>
      <c r="D13" s="160" t="str">
        <f>IFERROR(IF(LEN(INDEX(Metrics!$B$6:$E$18,ROW($A13)-ROW($A$5),MATCH(D$5,Metrics!$B$5:$E$5,0)))=0,"",INDEX(Metrics!$B$6:$E$18,ROW($A13)-ROW($A$5),MATCH(D$5,Metrics!$B$5:$E$5,0))),"")</f>
        <v/>
      </c>
      <c r="E13" s="42" t="str">
        <f>IFERROR(IF(LEN(INDEX(Metrics!$B$6:$E$18,ROW($A13)-ROW($A$5),MATCH(E$5,Metrics!$B$5:$E$5,0)))=0,"",INDEX(Metrics!$B$6:$E$18,ROW($A13)-ROW($A$5),MATCH(E$5,Metrics!$B$5:$E$5,0))),"")</f>
        <v/>
      </c>
      <c r="F13" s="45" t="str">
        <f>IFERROR(IF(INDEX(Metrics!$G$6:$G$18,MATCH(CY_Actual_Cumulative!$D13,Metrics!$D$6:$D$18,0))=Calc!$K$8,SUM(CY_Actual!$F13:F13),AVERAGE(CY_Actual!$F13:F13)),"")</f>
        <v/>
      </c>
      <c r="G13" s="45" t="str">
        <f>IFERROR(IF(INDEX(Metrics!$G$6:$G$18,MATCH(CY_Actual_Cumulative!$D13,Metrics!$D$6:$D$18,0))=Calc!$K$8,SUM(CY_Actual!$F13:G13),AVERAGE(CY_Actual!$F13:G13)),"")</f>
        <v/>
      </c>
      <c r="H13" s="45" t="str">
        <f>IFERROR(IF(INDEX(Metrics!$G$6:$G$18,MATCH(CY_Actual_Cumulative!$D13,Metrics!$D$6:$D$18,0))=Calc!$K$8,SUM(CY_Actual!$F13:H13),AVERAGE(CY_Actual!$F13:H13)),"")</f>
        <v/>
      </c>
      <c r="I13" s="45" t="str">
        <f>IFERROR(IF(INDEX(Metrics!$G$6:$G$18,MATCH(CY_Actual_Cumulative!$D13,Metrics!$D$6:$D$18,0))=Calc!$K$8,SUM(CY_Actual!$F13:I13),AVERAGE(CY_Actual!$F13:I13)),"")</f>
        <v/>
      </c>
      <c r="J13" s="45" t="str">
        <f>IFERROR(IF(INDEX(Metrics!$G$6:$G$18,MATCH(CY_Actual_Cumulative!$D13,Metrics!$D$6:$D$18,0))=Calc!$K$8,SUM(CY_Actual!$F13:J13),AVERAGE(CY_Actual!$F13:J13)),"")</f>
        <v/>
      </c>
      <c r="K13" s="45" t="str">
        <f>IFERROR(IF(INDEX(Metrics!$G$6:$G$18,MATCH(CY_Actual_Cumulative!$D13,Metrics!$D$6:$D$18,0))=Calc!$K$8,SUM(CY_Actual!$F13:K13),AVERAGE(CY_Actual!$F13:K13)),"")</f>
        <v/>
      </c>
      <c r="L13" s="45" t="str">
        <f>IFERROR(IF(INDEX(Metrics!$G$6:$G$18,MATCH(CY_Actual_Cumulative!$D13,Metrics!$D$6:$D$18,0))=Calc!$K$8,SUM(CY_Actual!$F13:L13),AVERAGE(CY_Actual!$F13:L13)),"")</f>
        <v/>
      </c>
      <c r="M13" s="45" t="str">
        <f>IFERROR(IF(INDEX(Metrics!$G$6:$G$18,MATCH(CY_Actual_Cumulative!$D13,Metrics!$D$6:$D$18,0))=Calc!$K$8,SUM(CY_Actual!$F13:M13),AVERAGE(CY_Actual!$F13:M13)),"")</f>
        <v/>
      </c>
      <c r="N13" s="45" t="str">
        <f>IFERROR(IF(INDEX(Metrics!$G$6:$G$18,MATCH(CY_Actual_Cumulative!$D13,Metrics!$D$6:$D$18,0))=Calc!$K$8,SUM(CY_Actual!$F13:N13),AVERAGE(CY_Actual!$F13:N13)),"")</f>
        <v/>
      </c>
      <c r="O13" s="45" t="str">
        <f>IFERROR(IF(INDEX(Metrics!$G$6:$G$18,MATCH(CY_Actual_Cumulative!$D13,Metrics!$D$6:$D$18,0))=Calc!$K$8,SUM(CY_Actual!$F13:O13),AVERAGE(CY_Actual!$F13:O13)),"")</f>
        <v/>
      </c>
      <c r="P13" s="45" t="str">
        <f>IFERROR(IF(INDEX(Metrics!$G$6:$G$18,MATCH(CY_Actual_Cumulative!$D13,Metrics!$D$6:$D$18,0))=Calc!$K$8,SUM(CY_Actual!$F13:P13),AVERAGE(CY_Actual!$F13:P13)),"")</f>
        <v/>
      </c>
      <c r="Q13" s="69" t="str">
        <f>IFERROR(IF(INDEX(Metrics!$G$6:$G$18,MATCH(CY_Actual_Cumulative!$D13,Metrics!$D$6:$D$18,0))=Calc!$K$8,SUM(CY_Actual!$F13:Q13),AVERAGE(CY_Actual!$F13:Q13)),"")</f>
        <v/>
      </c>
    </row>
    <row r="14" spans="1:17" x14ac:dyDescent="0.25">
      <c r="A14" s="3"/>
      <c r="B14" s="62">
        <f>IFERROR(IF(LEN(INDEX(Metrics!$B$6:$E$18,ROW($A14)-ROW($A$5),MATCH(B$5,Metrics!$B$5:$E$5,0)))=0,"",INDEX(Metrics!$B$6:$E$18,ROW($A14)-ROW($A$5),MATCH(B$5,Metrics!$B$5:$E$5,0))),"")</f>
        <v>201</v>
      </c>
      <c r="C14" s="160" t="str">
        <f>IFERROR(IF(LEN(INDEX(Metrics!$B$6:$E$18,ROW($A14)-ROW($A$5),MATCH(C$5,Metrics!$B$5:$E$5,0)))=0,"",INDEX(Metrics!$B$6:$E$18,ROW($A14)-ROW($A$5),MATCH(C$5,Metrics!$B$5:$E$5,0))),"")</f>
        <v>Cost Effectiveness</v>
      </c>
      <c r="D14" s="160" t="str">
        <f>IFERROR(IF(LEN(INDEX(Metrics!$B$6:$E$18,ROW($A14)-ROW($A$5),MATCH(D$5,Metrics!$B$5:$E$5,0)))=0,"",INDEX(Metrics!$B$6:$E$18,ROW($A14)-ROW($A$5),MATCH(D$5,Metrics!$B$5:$E$5,0))),"")</f>
        <v>Renting Costs</v>
      </c>
      <c r="E14" s="42" t="str">
        <f>IFERROR(IF(LEN(INDEX(Metrics!$B$6:$E$18,ROW($A14)-ROW($A$5),MATCH(E$5,Metrics!$B$5:$E$5,0)))=0,"",INDEX(Metrics!$B$6:$E$18,ROW($A14)-ROW($A$5),MATCH(E$5,Metrics!$B$5:$E$5,0))),"")</f>
        <v>USD</v>
      </c>
      <c r="F14" s="187">
        <f>IFERROR(IF(INDEX(Metrics!$G$6:$G$18,MATCH(CY_Actual_Cumulative!$D14,Metrics!$D$6:$D$18,0))=Calc!$K$8,SUM(CY_Actual!$F14:F14),AVERAGE(CY_Actual!$F14:F14)),"")</f>
        <v>5000</v>
      </c>
      <c r="G14" s="187">
        <f>IFERROR(IF(INDEX(Metrics!$G$6:$G$18,MATCH(CY_Actual_Cumulative!$D14,Metrics!$D$6:$D$18,0))=Calc!$K$8,SUM(CY_Actual!$F14:G14),AVERAGE(CY_Actual!$F14:G14)),"")</f>
        <v>10250</v>
      </c>
      <c r="H14" s="187">
        <f>IFERROR(IF(INDEX(Metrics!$G$6:$G$18,MATCH(CY_Actual_Cumulative!$D14,Metrics!$D$6:$D$18,0))=Calc!$K$8,SUM(CY_Actual!$F14:H14),AVERAGE(CY_Actual!$F14:H14)),"")</f>
        <v>15700</v>
      </c>
      <c r="I14" s="187">
        <f>IFERROR(IF(INDEX(Metrics!$G$6:$G$18,MATCH(CY_Actual_Cumulative!$D14,Metrics!$D$6:$D$18,0))=Calc!$K$8,SUM(CY_Actual!$F14:I14),AVERAGE(CY_Actual!$F14:I14)),"")</f>
        <v>21300</v>
      </c>
      <c r="J14" s="187">
        <f>IFERROR(IF(INDEX(Metrics!$G$6:$G$18,MATCH(CY_Actual_Cumulative!$D14,Metrics!$D$6:$D$18,0))=Calc!$K$8,SUM(CY_Actual!$F14:J14),AVERAGE(CY_Actual!$F14:J14)),"")</f>
        <v>27300</v>
      </c>
      <c r="K14" s="187">
        <f>IFERROR(IF(INDEX(Metrics!$G$6:$G$18,MATCH(CY_Actual_Cumulative!$D14,Metrics!$D$6:$D$18,0))=Calc!$K$8,SUM(CY_Actual!$F14:K14),AVERAGE(CY_Actual!$F14:K14)),"")</f>
        <v>32760</v>
      </c>
      <c r="L14" s="187">
        <f>IFERROR(IF(INDEX(Metrics!$G$6:$G$18,MATCH(CY_Actual_Cumulative!$D14,Metrics!$D$6:$D$18,0))=Calc!$K$8,SUM(CY_Actual!$F14:L14),AVERAGE(CY_Actual!$F14:L14)),"")</f>
        <v>32760</v>
      </c>
      <c r="M14" s="187">
        <f>IFERROR(IF(INDEX(Metrics!$G$6:$G$18,MATCH(CY_Actual_Cumulative!$D14,Metrics!$D$6:$D$18,0))=Calc!$K$8,SUM(CY_Actual!$F14:M14),AVERAGE(CY_Actual!$F14:M14)),"")</f>
        <v>32760</v>
      </c>
      <c r="N14" s="187">
        <f>IFERROR(IF(INDEX(Metrics!$G$6:$G$18,MATCH(CY_Actual_Cumulative!$D14,Metrics!$D$6:$D$18,0))=Calc!$K$8,SUM(CY_Actual!$F14:N14),AVERAGE(CY_Actual!$F14:N14)),"")</f>
        <v>32760</v>
      </c>
      <c r="O14" s="187">
        <f>IFERROR(IF(INDEX(Metrics!$G$6:$G$18,MATCH(CY_Actual_Cumulative!$D14,Metrics!$D$6:$D$18,0))=Calc!$K$8,SUM(CY_Actual!$F14:O14),AVERAGE(CY_Actual!$F14:O14)),"")</f>
        <v>32760</v>
      </c>
      <c r="P14" s="187">
        <f>IFERROR(IF(INDEX(Metrics!$G$6:$G$18,MATCH(CY_Actual_Cumulative!$D14,Metrics!$D$6:$D$18,0))=Calc!$K$8,SUM(CY_Actual!$F14:P14),AVERAGE(CY_Actual!$F14:P14)),"")</f>
        <v>32760</v>
      </c>
      <c r="Q14" s="188">
        <f>IFERROR(IF(INDEX(Metrics!$G$6:$G$18,MATCH(CY_Actual_Cumulative!$D14,Metrics!$D$6:$D$18,0))=Calc!$K$8,SUM(CY_Actual!$F14:Q14),AVERAGE(CY_Actual!$F14:Q14)),"")</f>
        <v>32760</v>
      </c>
    </row>
    <row r="15" spans="1:17" x14ac:dyDescent="0.25">
      <c r="A15" s="3"/>
      <c r="B15" s="62">
        <f>IFERROR(IF(LEN(INDEX(Metrics!$B$6:$E$18,ROW($A15)-ROW($A$5),MATCH(B$5,Metrics!$B$5:$E$5,0)))=0,"",INDEX(Metrics!$B$6:$E$18,ROW($A15)-ROW($A$5),MATCH(B$5,Metrics!$B$5:$E$5,0))),"")</f>
        <v>202</v>
      </c>
      <c r="C15" s="160" t="str">
        <f>IFERROR(IF(LEN(INDEX(Metrics!$B$6:$E$18,ROW($A15)-ROW($A$5),MATCH(C$5,Metrics!$B$5:$E$5,0)))=0,"",INDEX(Metrics!$B$6:$E$18,ROW($A15)-ROW($A$5),MATCH(C$5,Metrics!$B$5:$E$5,0))),"")</f>
        <v>Cost Effectiveness</v>
      </c>
      <c r="D15" s="160" t="str">
        <f>IFERROR(IF(LEN(INDEX(Metrics!$B$6:$E$18,ROW($A15)-ROW($A$5),MATCH(D$5,Metrics!$B$5:$E$5,0)))=0,"",INDEX(Metrics!$B$6:$E$18,ROW($A15)-ROW($A$5),MATCH(D$5,Metrics!$B$5:$E$5,0))),"")</f>
        <v>Rent-Ready Costs</v>
      </c>
      <c r="E15" s="42" t="str">
        <f>IFERROR(IF(LEN(INDEX(Metrics!$B$6:$E$18,ROW($A15)-ROW($A$5),MATCH(E$5,Metrics!$B$5:$E$5,0)))=0,"",INDEX(Metrics!$B$6:$E$18,ROW($A15)-ROW($A$5),MATCH(E$5,Metrics!$B$5:$E$5,0))),"")</f>
        <v>USD</v>
      </c>
      <c r="F15" s="186">
        <f>IFERROR(IF(INDEX(Metrics!$G$6:$G$18,MATCH(CY_Actual_Cumulative!$D15,Metrics!$D$6:$D$18,0))=Calc!$K$8,SUM(CY_Actual!$F15:F15),AVERAGE(CY_Actual!$F15:F15)),"")</f>
        <v>2500</v>
      </c>
      <c r="G15" s="186">
        <f>IFERROR(IF(INDEX(Metrics!$G$6:$G$18,MATCH(CY_Actual_Cumulative!$D15,Metrics!$D$6:$D$18,0))=Calc!$K$8,SUM(CY_Actual!$F15:G15),AVERAGE(CY_Actual!$F15:G15)),"")</f>
        <v>5125</v>
      </c>
      <c r="H15" s="186">
        <f>IFERROR(IF(INDEX(Metrics!$G$6:$G$18,MATCH(CY_Actual_Cumulative!$D15,Metrics!$D$6:$D$18,0))=Calc!$K$8,SUM(CY_Actual!$F15:H15),AVERAGE(CY_Actual!$F15:H15)),"")</f>
        <v>7850</v>
      </c>
      <c r="I15" s="186">
        <f>IFERROR(IF(INDEX(Metrics!$G$6:$G$18,MATCH(CY_Actual_Cumulative!$D15,Metrics!$D$6:$D$18,0))=Calc!$K$8,SUM(CY_Actual!$F15:I15),AVERAGE(CY_Actual!$F15:I15)),"")</f>
        <v>10650</v>
      </c>
      <c r="J15" s="186">
        <f>IFERROR(IF(INDEX(Metrics!$G$6:$G$18,MATCH(CY_Actual_Cumulative!$D15,Metrics!$D$6:$D$18,0))=Calc!$K$8,SUM(CY_Actual!$F15:J15),AVERAGE(CY_Actual!$F15:J15)),"")</f>
        <v>13650</v>
      </c>
      <c r="K15" s="186">
        <f>IFERROR(IF(INDEX(Metrics!$G$6:$G$18,MATCH(CY_Actual_Cumulative!$D15,Metrics!$D$6:$D$18,0))=Calc!$K$8,SUM(CY_Actual!$F15:K15),AVERAGE(CY_Actual!$F15:K15)),"")</f>
        <v>16380</v>
      </c>
      <c r="L15" s="186">
        <f>IFERROR(IF(INDEX(Metrics!$G$6:$G$18,MATCH(CY_Actual_Cumulative!$D15,Metrics!$D$6:$D$18,0))=Calc!$K$8,SUM(CY_Actual!$F15:L15),AVERAGE(CY_Actual!$F15:L15)),"")</f>
        <v>16380</v>
      </c>
      <c r="M15" s="186">
        <f>IFERROR(IF(INDEX(Metrics!$G$6:$G$18,MATCH(CY_Actual_Cumulative!$D15,Metrics!$D$6:$D$18,0))=Calc!$K$8,SUM(CY_Actual!$F15:M15),AVERAGE(CY_Actual!$F15:M15)),"")</f>
        <v>16380</v>
      </c>
      <c r="N15" s="186">
        <f>IFERROR(IF(INDEX(Metrics!$G$6:$G$18,MATCH(CY_Actual_Cumulative!$D15,Metrics!$D$6:$D$18,0))=Calc!$K$8,SUM(CY_Actual!$F15:N15),AVERAGE(CY_Actual!$F15:N15)),"")</f>
        <v>16380</v>
      </c>
      <c r="O15" s="186">
        <f>IFERROR(IF(INDEX(Metrics!$G$6:$G$18,MATCH(CY_Actual_Cumulative!$D15,Metrics!$D$6:$D$18,0))=Calc!$K$8,SUM(CY_Actual!$F15:O15),AVERAGE(CY_Actual!$F15:O15)),"")</f>
        <v>16380</v>
      </c>
      <c r="P15" s="186">
        <f>IFERROR(IF(INDEX(Metrics!$G$6:$G$18,MATCH(CY_Actual_Cumulative!$D15,Metrics!$D$6:$D$18,0))=Calc!$K$8,SUM(CY_Actual!$F15:P15),AVERAGE(CY_Actual!$F15:P15)),"")</f>
        <v>16380</v>
      </c>
      <c r="Q15" s="189">
        <f>IFERROR(IF(INDEX(Metrics!$G$6:$G$18,MATCH(CY_Actual_Cumulative!$D15,Metrics!$D$6:$D$18,0))=Calc!$K$8,SUM(CY_Actual!$F15:Q15),AVERAGE(CY_Actual!$F15:Q15)),"")</f>
        <v>16380</v>
      </c>
    </row>
    <row r="16" spans="1:17" x14ac:dyDescent="0.25">
      <c r="A16" s="3"/>
      <c r="B16" s="62">
        <f>IFERROR(IF(LEN(INDEX(Metrics!$B$6:$E$18,ROW($A16)-ROW($A$5),MATCH(B$5,Metrics!$B$5:$E$5,0)))=0,"",INDEX(Metrics!$B$6:$E$18,ROW($A16)-ROW($A$5),MATCH(B$5,Metrics!$B$5:$E$5,0))),"")</f>
        <v>203</v>
      </c>
      <c r="C16" s="160" t="str">
        <f>IFERROR(IF(LEN(INDEX(Metrics!$B$6:$E$18,ROW($A16)-ROW($A$5),MATCH(C$5,Metrics!$B$5:$E$5,0)))=0,"",INDEX(Metrics!$B$6:$E$18,ROW($A16)-ROW($A$5),MATCH(C$5,Metrics!$B$5:$E$5,0))),"")</f>
        <v>Cost Effectiveness</v>
      </c>
      <c r="D16" s="160" t="str">
        <f>IFERROR(IF(LEN(INDEX(Metrics!$B$6:$E$18,ROW($A16)-ROW($A$5),MATCH(D$5,Metrics!$B$5:$E$5,0)))=0,"",INDEX(Metrics!$B$6:$E$18,ROW($A16)-ROW($A$5),MATCH(D$5,Metrics!$B$5:$E$5,0))),"")</f>
        <v>Repair and Maintenance Costs</v>
      </c>
      <c r="E16" s="42" t="str">
        <f>IFERROR(IF(LEN(INDEX(Metrics!$B$6:$E$18,ROW($A16)-ROW($A$5),MATCH(E$5,Metrics!$B$5:$E$5,0)))=0,"",INDEX(Metrics!$B$6:$E$18,ROW($A16)-ROW($A$5),MATCH(E$5,Metrics!$B$5:$E$5,0))),"")</f>
        <v>USD</v>
      </c>
      <c r="F16" s="186">
        <f>IFERROR(IF(INDEX(Metrics!$G$6:$G$18,MATCH(CY_Actual_Cumulative!$D16,Metrics!$D$6:$D$18,0))=Calc!$K$8,SUM(CY_Actual!$F16:F16),AVERAGE(CY_Actual!$F16:F16)),"")</f>
        <v>1250</v>
      </c>
      <c r="G16" s="186">
        <f>IFERROR(IF(INDEX(Metrics!$G$6:$G$18,MATCH(CY_Actual_Cumulative!$D16,Metrics!$D$6:$D$18,0))=Calc!$K$8,SUM(CY_Actual!$F16:G16),AVERAGE(CY_Actual!$F16:G16)),"")</f>
        <v>2562.5</v>
      </c>
      <c r="H16" s="186">
        <f>IFERROR(IF(INDEX(Metrics!$G$6:$G$18,MATCH(CY_Actual_Cumulative!$D16,Metrics!$D$6:$D$18,0))=Calc!$K$8,SUM(CY_Actual!$F16:H16),AVERAGE(CY_Actual!$F16:H16)),"")</f>
        <v>3925</v>
      </c>
      <c r="I16" s="186">
        <f>IFERROR(IF(INDEX(Metrics!$G$6:$G$18,MATCH(CY_Actual_Cumulative!$D16,Metrics!$D$6:$D$18,0))=Calc!$K$8,SUM(CY_Actual!$F16:I16),AVERAGE(CY_Actual!$F16:I16)),"")</f>
        <v>5325</v>
      </c>
      <c r="J16" s="186">
        <f>IFERROR(IF(INDEX(Metrics!$G$6:$G$18,MATCH(CY_Actual_Cumulative!$D16,Metrics!$D$6:$D$18,0))=Calc!$K$8,SUM(CY_Actual!$F16:J16),AVERAGE(CY_Actual!$F16:J16)),"")</f>
        <v>6825</v>
      </c>
      <c r="K16" s="186">
        <f>IFERROR(IF(INDEX(Metrics!$G$6:$G$18,MATCH(CY_Actual_Cumulative!$D16,Metrics!$D$6:$D$18,0))=Calc!$K$8,SUM(CY_Actual!$F16:K16),AVERAGE(CY_Actual!$F16:K16)),"")</f>
        <v>8190</v>
      </c>
      <c r="L16" s="187">
        <f>IFERROR(IF(INDEX(Metrics!$G$6:$G$18,MATCH(CY_Actual_Cumulative!$D16,Metrics!$D$6:$D$18,0))=Calc!$K$8,SUM(CY_Actual!$F16:L16),AVERAGE(CY_Actual!$F16:L16)),"")</f>
        <v>8190</v>
      </c>
      <c r="M16" s="187">
        <f>IFERROR(IF(INDEX(Metrics!$G$6:$G$18,MATCH(CY_Actual_Cumulative!$D16,Metrics!$D$6:$D$18,0))=Calc!$K$8,SUM(CY_Actual!$F16:M16),AVERAGE(CY_Actual!$F16:M16)),"")</f>
        <v>8190</v>
      </c>
      <c r="N16" s="187">
        <f>IFERROR(IF(INDEX(Metrics!$G$6:$G$18,MATCH(CY_Actual_Cumulative!$D16,Metrics!$D$6:$D$18,0))=Calc!$K$8,SUM(CY_Actual!$F16:N16),AVERAGE(CY_Actual!$F16:N16)),"")</f>
        <v>8190</v>
      </c>
      <c r="O16" s="187">
        <f>IFERROR(IF(INDEX(Metrics!$G$6:$G$18,MATCH(CY_Actual_Cumulative!$D16,Metrics!$D$6:$D$18,0))=Calc!$K$8,SUM(CY_Actual!$F16:O16),AVERAGE(CY_Actual!$F16:O16)),"")</f>
        <v>8190</v>
      </c>
      <c r="P16" s="187">
        <f>IFERROR(IF(INDEX(Metrics!$G$6:$G$18,MATCH(CY_Actual_Cumulative!$D16,Metrics!$D$6:$D$18,0))=Calc!$K$8,SUM(CY_Actual!$F16:P16),AVERAGE(CY_Actual!$F16:P16)),"")</f>
        <v>8190</v>
      </c>
      <c r="Q16" s="188">
        <f>IFERROR(IF(INDEX(Metrics!$G$6:$G$18,MATCH(CY_Actual_Cumulative!$D16,Metrics!$D$6:$D$18,0))=Calc!$K$8,SUM(CY_Actual!$F16:Q16),AVERAGE(CY_Actual!$F16:Q16)),"")</f>
        <v>8190</v>
      </c>
    </row>
    <row r="17" spans="1:17" x14ac:dyDescent="0.25">
      <c r="A17" s="3"/>
      <c r="B17" s="62">
        <f>IFERROR(IF(LEN(INDEX(Metrics!$B$6:$E$18,ROW($A17)-ROW($A$5),MATCH(B$5,Metrics!$B$5:$E$5,0)))=0,"",INDEX(Metrics!$B$6:$E$18,ROW($A17)-ROW($A$5),MATCH(B$5,Metrics!$B$5:$E$5,0))),"")</f>
        <v>204</v>
      </c>
      <c r="C17" s="160" t="str">
        <f>IFERROR(IF(LEN(INDEX(Metrics!$B$6:$E$18,ROW($A17)-ROW($A$5),MATCH(C$5,Metrics!$B$5:$E$5,0)))=0,"",INDEX(Metrics!$B$6:$E$18,ROW($A17)-ROW($A$5),MATCH(C$5,Metrics!$B$5:$E$5,0))),"")</f>
        <v>Cost Effectiveness</v>
      </c>
      <c r="D17" s="160" t="str">
        <f>IFERROR(IF(LEN(INDEX(Metrics!$B$6:$E$18,ROW($A17)-ROW($A$5),MATCH(D$5,Metrics!$B$5:$E$5,0)))=0,"",INDEX(Metrics!$B$6:$E$18,ROW($A17)-ROW($A$5),MATCH(D$5,Metrics!$B$5:$E$5,0))),"")</f>
        <v/>
      </c>
      <c r="E17" s="42" t="str">
        <f>IFERROR(IF(LEN(INDEX(Metrics!$B$6:$E$18,ROW($A17)-ROW($A$5),MATCH(E$5,Metrics!$B$5:$E$5,0)))=0,"",INDEX(Metrics!$B$6:$E$18,ROW($A17)-ROW($A$5),MATCH(E$5,Metrics!$B$5:$E$5,0))),"")</f>
        <v/>
      </c>
      <c r="F17" s="132" t="str">
        <f>IFERROR(IF(INDEX(Metrics!$G$6:$G$18,MATCH(CY_Actual_Cumulative!$D17,Metrics!$D$6:$D$18,0))=Calc!$K$8,SUM(CY_Actual!$F17:F17),AVERAGE(CY_Actual!$F17:F17)),"")</f>
        <v/>
      </c>
      <c r="G17" s="132" t="str">
        <f>IFERROR(IF(INDEX(Metrics!$G$6:$G$18,MATCH(CY_Actual_Cumulative!$D17,Metrics!$D$6:$D$18,0))=Calc!$K$8,SUM(CY_Actual!$F17:G17),AVERAGE(CY_Actual!$F17:G17)),"")</f>
        <v/>
      </c>
      <c r="H17" s="132" t="str">
        <f>IFERROR(IF(INDEX(Metrics!$G$6:$G$18,MATCH(CY_Actual_Cumulative!$D17,Metrics!$D$6:$D$18,0))=Calc!$K$8,SUM(CY_Actual!$F17:H17),AVERAGE(CY_Actual!$F17:H17)),"")</f>
        <v/>
      </c>
      <c r="I17" s="132" t="str">
        <f>IFERROR(IF(INDEX(Metrics!$G$6:$G$18,MATCH(CY_Actual_Cumulative!$D17,Metrics!$D$6:$D$18,0))=Calc!$K$8,SUM(CY_Actual!$F17:I17),AVERAGE(CY_Actual!$F17:I17)),"")</f>
        <v/>
      </c>
      <c r="J17" s="132" t="str">
        <f>IFERROR(IF(INDEX(Metrics!$G$6:$G$18,MATCH(CY_Actual_Cumulative!$D17,Metrics!$D$6:$D$18,0))=Calc!$K$8,SUM(CY_Actual!$F17:J17),AVERAGE(CY_Actual!$F17:J17)),"")</f>
        <v/>
      </c>
      <c r="K17" s="132" t="str">
        <f>IFERROR(IF(INDEX(Metrics!$G$6:$G$18,MATCH(CY_Actual_Cumulative!$D17,Metrics!$D$6:$D$18,0))=Calc!$K$8,SUM(CY_Actual!$F17:K17),AVERAGE(CY_Actual!$F17:K17)),"")</f>
        <v/>
      </c>
      <c r="L17" s="45" t="str">
        <f>IFERROR(IF(INDEX(Metrics!$G$6:$G$18,MATCH(CY_Actual_Cumulative!$D17,Metrics!$D$6:$D$18,0))=Calc!$K$8,SUM(CY_Actual!$F17:L17),AVERAGE(CY_Actual!$F17:L17)),"")</f>
        <v/>
      </c>
      <c r="M17" s="45" t="str">
        <f>IFERROR(IF(INDEX(Metrics!$G$6:$G$18,MATCH(CY_Actual_Cumulative!$D17,Metrics!$D$6:$D$18,0))=Calc!$K$8,SUM(CY_Actual!$F17:M17),AVERAGE(CY_Actual!$F17:M17)),"")</f>
        <v/>
      </c>
      <c r="N17" s="45" t="str">
        <f>IFERROR(IF(INDEX(Metrics!$G$6:$G$18,MATCH(CY_Actual_Cumulative!$D17,Metrics!$D$6:$D$18,0))=Calc!$K$8,SUM(CY_Actual!$F17:N17),AVERAGE(CY_Actual!$F17:N17)),"")</f>
        <v/>
      </c>
      <c r="O17" s="45" t="str">
        <f>IFERROR(IF(INDEX(Metrics!$G$6:$G$18,MATCH(CY_Actual_Cumulative!$D17,Metrics!$D$6:$D$18,0))=Calc!$K$8,SUM(CY_Actual!$F17:O17),AVERAGE(CY_Actual!$F17:O17)),"")</f>
        <v/>
      </c>
      <c r="P17" s="45" t="str">
        <f>IFERROR(IF(INDEX(Metrics!$G$6:$G$18,MATCH(CY_Actual_Cumulative!$D17,Metrics!$D$6:$D$18,0))=Calc!$K$8,SUM(CY_Actual!$F17:P17),AVERAGE(CY_Actual!$F17:P17)),"")</f>
        <v/>
      </c>
      <c r="Q17" s="69" t="str">
        <f>IFERROR(IF(INDEX(Metrics!$G$6:$G$18,MATCH(CY_Actual_Cumulative!$D17,Metrics!$D$6:$D$18,0))=Calc!$K$8,SUM(CY_Actual!$F17:Q17),AVERAGE(CY_Actual!$F17:Q17)),"")</f>
        <v/>
      </c>
    </row>
    <row r="18" spans="1:17" x14ac:dyDescent="0.25">
      <c r="A18" s="3"/>
      <c r="B18" s="62">
        <f>IFERROR(IF(LEN(INDEX(Metrics!$B$6:$E$18,ROW($A18)-ROW($A$5),MATCH(B$5,Metrics!$B$5:$E$5,0)))=0,"",INDEX(Metrics!$B$6:$E$18,ROW($A18)-ROW($A$5),MATCH(B$5,Metrics!$B$5:$E$5,0))),"")</f>
        <v>205</v>
      </c>
      <c r="C18" s="160" t="str">
        <f>IFERROR(IF(LEN(INDEX(Metrics!$B$6:$E$18,ROW($A18)-ROW($A$5),MATCH(C$5,Metrics!$B$5:$E$5,0)))=0,"",INDEX(Metrics!$B$6:$E$18,ROW($A18)-ROW($A$5),MATCH(C$5,Metrics!$B$5:$E$5,0))),"")</f>
        <v>Cost Effectiveness</v>
      </c>
      <c r="D18" s="160" t="str">
        <f>IFERROR(IF(LEN(INDEX(Metrics!$B$6:$E$18,ROW($A18)-ROW($A$5),MATCH(D$5,Metrics!$B$5:$E$5,0)))=0,"",INDEX(Metrics!$B$6:$E$18,ROW($A18)-ROW($A$5),MATCH(D$5,Metrics!$B$5:$E$5,0))),"")</f>
        <v/>
      </c>
      <c r="E18" s="42" t="str">
        <f>IFERROR(IF(LEN(INDEX(Metrics!$B$6:$E$18,ROW($A18)-ROW($A$5),MATCH(E$5,Metrics!$B$5:$E$5,0)))=0,"",INDEX(Metrics!$B$6:$E$18,ROW($A18)-ROW($A$5),MATCH(E$5,Metrics!$B$5:$E$5,0))),"")</f>
        <v/>
      </c>
      <c r="F18" s="132" t="str">
        <f>IFERROR(IF(INDEX(Metrics!$G$6:$G$18,MATCH(CY_Actual_Cumulative!$D18,Metrics!$D$6:$D$18,0))=Calc!$K$8,SUM(CY_Actual!$F18:F18),AVERAGE(CY_Actual!$F18:F18)),"")</f>
        <v/>
      </c>
      <c r="G18" s="132" t="str">
        <f>IFERROR(IF(INDEX(Metrics!$G$6:$G$18,MATCH(CY_Actual_Cumulative!$D18,Metrics!$D$6:$D$18,0))=Calc!$K$8,SUM(CY_Actual!$F18:G18),AVERAGE(CY_Actual!$F18:G18)),"")</f>
        <v/>
      </c>
      <c r="H18" s="132" t="str">
        <f>IFERROR(IF(INDEX(Metrics!$G$6:$G$18,MATCH(CY_Actual_Cumulative!$D18,Metrics!$D$6:$D$18,0))=Calc!$K$8,SUM(CY_Actual!$F18:H18),AVERAGE(CY_Actual!$F18:H18)),"")</f>
        <v/>
      </c>
      <c r="I18" s="132" t="str">
        <f>IFERROR(IF(INDEX(Metrics!$G$6:$G$18,MATCH(CY_Actual_Cumulative!$D18,Metrics!$D$6:$D$18,0))=Calc!$K$8,SUM(CY_Actual!$F18:I18),AVERAGE(CY_Actual!$F18:I18)),"")</f>
        <v/>
      </c>
      <c r="J18" s="132" t="str">
        <f>IFERROR(IF(INDEX(Metrics!$G$6:$G$18,MATCH(CY_Actual_Cumulative!$D18,Metrics!$D$6:$D$18,0))=Calc!$K$8,SUM(CY_Actual!$F18:J18),AVERAGE(CY_Actual!$F18:J18)),"")</f>
        <v/>
      </c>
      <c r="K18" s="132" t="str">
        <f>IFERROR(IF(INDEX(Metrics!$G$6:$G$18,MATCH(CY_Actual_Cumulative!$D18,Metrics!$D$6:$D$18,0))=Calc!$K$8,SUM(CY_Actual!$F18:K18),AVERAGE(CY_Actual!$F18:K18)),"")</f>
        <v/>
      </c>
      <c r="L18" s="45" t="str">
        <f>IFERROR(IF(INDEX(Metrics!$G$6:$G$18,MATCH(CY_Actual_Cumulative!$D18,Metrics!$D$6:$D$18,0))=Calc!$K$8,SUM(CY_Actual!$F18:L18),AVERAGE(CY_Actual!$F18:L18)),"")</f>
        <v/>
      </c>
      <c r="M18" s="45" t="str">
        <f>IFERROR(IF(INDEX(Metrics!$G$6:$G$18,MATCH(CY_Actual_Cumulative!$D18,Metrics!$D$6:$D$18,0))=Calc!$K$8,SUM(CY_Actual!$F18:M18),AVERAGE(CY_Actual!$F18:M18)),"")</f>
        <v/>
      </c>
      <c r="N18" s="45" t="str">
        <f>IFERROR(IF(INDEX(Metrics!$G$6:$G$18,MATCH(CY_Actual_Cumulative!$D18,Metrics!$D$6:$D$18,0))=Calc!$K$8,SUM(CY_Actual!$F18:N18),AVERAGE(CY_Actual!$F18:N18)),"")</f>
        <v/>
      </c>
      <c r="O18" s="45" t="str">
        <f>IFERROR(IF(INDEX(Metrics!$G$6:$G$18,MATCH(CY_Actual_Cumulative!$D18,Metrics!$D$6:$D$18,0))=Calc!$K$8,SUM(CY_Actual!$F18:O18),AVERAGE(CY_Actual!$F18:O18)),"")</f>
        <v/>
      </c>
      <c r="P18" s="45" t="str">
        <f>IFERROR(IF(INDEX(Metrics!$G$6:$G$18,MATCH(CY_Actual_Cumulative!$D18,Metrics!$D$6:$D$18,0))=Calc!$K$8,SUM(CY_Actual!$F18:P18),AVERAGE(CY_Actual!$F18:P18)),"")</f>
        <v/>
      </c>
      <c r="Q18" s="69" t="str">
        <f>IFERROR(IF(INDEX(Metrics!$G$6:$G$18,MATCH(CY_Actual_Cumulative!$D18,Metrics!$D$6:$D$18,0))=Calc!$K$8,SUM(CY_Actual!$F18:Q18),AVERAGE(CY_Actual!$F18:Q18)),"")</f>
        <v/>
      </c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4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6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6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3"/>
      <c r="G30" s="223"/>
      <c r="H30" s="223"/>
      <c r="I30" s="223"/>
      <c r="J30" s="223"/>
      <c r="K30" s="223"/>
      <c r="L30" s="225"/>
      <c r="M30" s="225"/>
      <c r="N30" s="225"/>
      <c r="O30" s="225"/>
      <c r="P30" s="225"/>
      <c r="Q30" s="226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4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1"/>
      <c r="C41" s="202"/>
      <c r="D41" s="202"/>
      <c r="E41" s="203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1"/>
      <c r="C42" s="202"/>
      <c r="D42" s="202"/>
      <c r="E42" s="203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1"/>
      <c r="C43" s="202"/>
      <c r="D43" s="202"/>
      <c r="E43" s="203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1"/>
      <c r="C44" s="202"/>
      <c r="D44" s="202"/>
      <c r="E44" s="20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4"/>
    </row>
    <row r="45" spans="1:17" x14ac:dyDescent="0.25">
      <c r="A45" s="3"/>
      <c r="B45" s="201"/>
      <c r="C45" s="202"/>
      <c r="D45" s="202"/>
      <c r="E45" s="20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4"/>
    </row>
    <row r="46" spans="1:17" x14ac:dyDescent="0.25">
      <c r="A46" s="3"/>
      <c r="B46" s="201"/>
      <c r="C46" s="202"/>
      <c r="D46" s="202"/>
      <c r="E46" s="20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4"/>
    </row>
    <row r="47" spans="1:17" x14ac:dyDescent="0.25">
      <c r="A47" s="3"/>
      <c r="B47" s="201"/>
      <c r="C47" s="202"/>
      <c r="D47" s="202"/>
      <c r="E47" s="20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4"/>
    </row>
    <row r="48" spans="1:17" x14ac:dyDescent="0.25">
      <c r="A48" s="3"/>
      <c r="B48" s="201"/>
      <c r="C48" s="202"/>
      <c r="D48" s="202"/>
      <c r="E48" s="20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</row>
    <row r="49" spans="1:17" x14ac:dyDescent="0.25">
      <c r="A49" s="3"/>
      <c r="B49" s="201"/>
      <c r="C49" s="202"/>
      <c r="D49" s="202"/>
      <c r="E49" s="20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4"/>
    </row>
    <row r="50" spans="1:17" x14ac:dyDescent="0.25">
      <c r="A50" s="3"/>
      <c r="B50" s="201"/>
      <c r="C50" s="202"/>
      <c r="D50" s="202"/>
      <c r="E50" s="20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4"/>
    </row>
    <row r="51" spans="1:17" x14ac:dyDescent="0.25">
      <c r="A51" s="3"/>
      <c r="B51" s="201"/>
      <c r="C51" s="202"/>
      <c r="D51" s="202"/>
      <c r="E51" s="20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4"/>
    </row>
    <row r="52" spans="1:17" x14ac:dyDescent="0.25">
      <c r="A52" s="3"/>
      <c r="B52" s="201"/>
      <c r="C52" s="202"/>
      <c r="D52" s="202"/>
      <c r="E52" s="20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4"/>
    </row>
    <row r="53" spans="1:17" x14ac:dyDescent="0.25">
      <c r="A53" s="3"/>
      <c r="B53" s="201"/>
      <c r="C53" s="202"/>
      <c r="D53" s="202"/>
      <c r="E53" s="20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4"/>
    </row>
    <row r="54" spans="1:17" x14ac:dyDescent="0.25">
      <c r="A54" s="3"/>
      <c r="B54" s="201"/>
      <c r="C54" s="202"/>
      <c r="D54" s="202"/>
      <c r="E54" s="20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4"/>
    </row>
    <row r="55" spans="1:17" x14ac:dyDescent="0.25">
      <c r="A55" s="3"/>
      <c r="B55" s="201"/>
      <c r="C55" s="202"/>
      <c r="D55" s="202"/>
      <c r="E55" s="20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4"/>
    </row>
    <row r="56" spans="1:17" x14ac:dyDescent="0.25">
      <c r="B56" s="201"/>
      <c r="C56" s="202"/>
      <c r="D56" s="202"/>
      <c r="E56" s="20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4"/>
    </row>
    <row r="57" spans="1:17" x14ac:dyDescent="0.25">
      <c r="B57" s="201"/>
      <c r="C57" s="202"/>
      <c r="D57" s="202"/>
      <c r="E57" s="20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4"/>
    </row>
    <row r="58" spans="1:17" x14ac:dyDescent="0.25">
      <c r="B58" s="201"/>
      <c r="C58" s="202"/>
      <c r="D58" s="202"/>
      <c r="E58" s="20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4"/>
    </row>
    <row r="59" spans="1:17" x14ac:dyDescent="0.25">
      <c r="B59" s="201"/>
      <c r="C59" s="202"/>
      <c r="D59" s="202"/>
      <c r="E59" s="20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4"/>
    </row>
    <row r="60" spans="1:17" x14ac:dyDescent="0.25">
      <c r="B60" s="201"/>
      <c r="C60" s="202"/>
      <c r="D60" s="202"/>
      <c r="E60" s="20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4"/>
    </row>
    <row r="61" spans="1:17" x14ac:dyDescent="0.25">
      <c r="B61" s="201"/>
      <c r="C61" s="202"/>
      <c r="D61" s="202"/>
      <c r="E61" s="20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4"/>
    </row>
    <row r="62" spans="1:17" x14ac:dyDescent="0.25">
      <c r="B62" s="201"/>
      <c r="C62" s="202"/>
      <c r="D62" s="202"/>
      <c r="E62" s="20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4"/>
    </row>
    <row r="63" spans="1:17" x14ac:dyDescent="0.25">
      <c r="B63" s="201"/>
      <c r="C63" s="202"/>
      <c r="D63" s="202"/>
      <c r="E63" s="20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4"/>
    </row>
    <row r="64" spans="1:17" x14ac:dyDescent="0.25">
      <c r="B64" s="201"/>
      <c r="C64" s="202"/>
      <c r="D64" s="202"/>
      <c r="E64" s="20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4"/>
    </row>
    <row r="65" spans="2:17" x14ac:dyDescent="0.25">
      <c r="B65" s="201"/>
      <c r="C65" s="202"/>
      <c r="D65" s="202"/>
      <c r="E65" s="20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4"/>
    </row>
    <row r="66" spans="2:17" x14ac:dyDescent="0.25">
      <c r="B66" s="201"/>
      <c r="C66" s="202"/>
      <c r="D66" s="202"/>
      <c r="E66" s="20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4"/>
    </row>
    <row r="67" spans="2:17" x14ac:dyDescent="0.25">
      <c r="B67" s="201"/>
      <c r="C67" s="202"/>
      <c r="D67" s="202"/>
      <c r="E67" s="20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4"/>
    </row>
    <row r="68" spans="2:17" x14ac:dyDescent="0.25">
      <c r="B68" s="201"/>
      <c r="C68" s="202"/>
      <c r="D68" s="202"/>
      <c r="E68" s="20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4"/>
    </row>
    <row r="69" spans="2:17" x14ac:dyDescent="0.25">
      <c r="B69" s="201"/>
      <c r="C69" s="202"/>
      <c r="D69" s="202"/>
      <c r="E69" s="20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4"/>
    </row>
    <row r="70" spans="2:17" x14ac:dyDescent="0.25">
      <c r="B70" s="208"/>
      <c r="C70" s="209"/>
      <c r="D70" s="209"/>
      <c r="E70" s="210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9"/>
    </row>
  </sheetData>
  <sheetProtection algorithmName="SHA-512" hashValue="KmfMHXAB3ps5vdIOXYHaRId85s7oqQIwBIXjjpH4M+nqCMeS31c9baFLA0LQkQ3dmpVJY3BYt3DhvzBk3DVZ9A==" saltValue="pKepyc20Sjw/YkzqSJOFi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IFERROR(IF(LEN(INDEX(Metrics!$B$6:$E$18,ROW($A6)-ROW($A$5),MATCH(B$5,Metrics!$B$5:$E$5,0)))=0,"",INDEX(Metrics!$B$6:$E$18,ROW($A6)-ROW($A$5),MATCH(B$5,Metrics!$B$5:$E$5,0))),"")</f>
        <v>101</v>
      </c>
      <c r="C6" s="161" t="str">
        <f>IFERROR(IF(LEN(INDEX(Metrics!$B$6:$E$18,ROW($A6)-ROW($A$5),MATCH(C$5,Metrics!$B$5:$E$5,0)))=0,"",INDEX(Metrics!$B$6:$E$18,ROW($A6)-ROW($A$5),MATCH(C$5,Metrics!$B$5:$E$5,0))),"")</f>
        <v>Company Properties</v>
      </c>
      <c r="D6" s="161" t="str">
        <f>IFERROR(IF(LEN(INDEX(Metrics!$B$6:$E$18,ROW($A6)-ROW($A$5),MATCH(D$5,Metrics!$B$5:$E$5,0)))=0,"",INDEX(Metrics!$B$6:$E$18,ROW($A6)-ROW($A$5),MATCH(D$5,Metrics!$B$5:$E$5,0))),"")</f>
        <v>Avg Commission per Sale</v>
      </c>
      <c r="E6" s="68" t="str">
        <f>IFERROR(IF(LEN(INDEX(Metrics!$B$6:$E$18,ROW($A6)-ROW($A$5),MATCH(E$5,Metrics!$B$5:$E$5,0)))=0,"",INDEX(Metrics!$B$6:$E$18,ROW($A6)-ROW($A$5),MATCH(E$5,Metrics!$B$5:$E$5,0))),"")</f>
        <v>USD</v>
      </c>
      <c r="F6" s="183">
        <f>IFERROR(IF(INDEX(Metrics!$G$6:$G$18,MATCH(CY_Target_Cumulative!$D6,Metrics!$D$6:$D$18,0))=Calc!$K$8,SUM(CY_Target!$F6:F6),AVERAGE(CY_Target!$F6:F6)),"")</f>
        <v>1500</v>
      </c>
      <c r="G6" s="183">
        <f>IFERROR(IF(INDEX(Metrics!$G$6:$G$18,MATCH(CY_Target_Cumulative!$D6,Metrics!$D$6:$D$18,0))=Calc!$K$8,SUM(CY_Target!$F6:G6),AVERAGE(CY_Target!$F6:G6)),"")</f>
        <v>1500</v>
      </c>
      <c r="H6" s="183">
        <f>IFERROR(IF(INDEX(Metrics!$G$6:$G$18,MATCH(CY_Target_Cumulative!$D6,Metrics!$D$6:$D$18,0))=Calc!$K$8,SUM(CY_Target!$F6:H6),AVERAGE(CY_Target!$F6:H6)),"")</f>
        <v>1500</v>
      </c>
      <c r="I6" s="183">
        <f>IFERROR(IF(INDEX(Metrics!$G$6:$G$18,MATCH(CY_Target_Cumulative!$D6,Metrics!$D$6:$D$18,0))=Calc!$K$8,SUM(CY_Target!$F6:I6),AVERAGE(CY_Target!$F6:I6)),"")</f>
        <v>1500</v>
      </c>
      <c r="J6" s="183">
        <f>IFERROR(IF(INDEX(Metrics!$G$6:$G$18,MATCH(CY_Target_Cumulative!$D6,Metrics!$D$6:$D$18,0))=Calc!$K$8,SUM(CY_Target!$F6:J6),AVERAGE(CY_Target!$F6:J6)),"")</f>
        <v>1500</v>
      </c>
      <c r="K6" s="183">
        <f>IFERROR(IF(INDEX(Metrics!$G$6:$G$18,MATCH(CY_Target_Cumulative!$D6,Metrics!$D$6:$D$18,0))=Calc!$K$8,SUM(CY_Target!$F6:K6),AVERAGE(CY_Target!$F6:K6)),"")</f>
        <v>1500</v>
      </c>
      <c r="L6" s="184">
        <f>IFERROR(IF(INDEX(Metrics!$G$6:$G$18,MATCH(CY_Target_Cumulative!$D6,Metrics!$D$6:$D$18,0))=Calc!$K$8,SUM(CY_Target!$F6:L6),AVERAGE(CY_Target!$F6:L6)),"")</f>
        <v>1500</v>
      </c>
      <c r="M6" s="184">
        <f>IFERROR(IF(INDEX(Metrics!$G$6:$G$18,MATCH(CY_Target_Cumulative!$D6,Metrics!$D$6:$D$18,0))=Calc!$K$8,SUM(CY_Target!$F6:M6),AVERAGE(CY_Target!$F6:M6)),"")</f>
        <v>1500</v>
      </c>
      <c r="N6" s="184">
        <f>IFERROR(IF(INDEX(Metrics!$G$6:$G$18,MATCH(CY_Target_Cumulative!$D6,Metrics!$D$6:$D$18,0))=Calc!$K$8,SUM(CY_Target!$F6:N6),AVERAGE(CY_Target!$F6:N6)),"")</f>
        <v>1500</v>
      </c>
      <c r="O6" s="184">
        <f>IFERROR(IF(INDEX(Metrics!$G$6:$G$18,MATCH(CY_Target_Cumulative!$D6,Metrics!$D$6:$D$18,0))=Calc!$K$8,SUM(CY_Target!$F6:O6),AVERAGE(CY_Target!$F6:O6)),"")</f>
        <v>1500</v>
      </c>
      <c r="P6" s="184">
        <f>IFERROR(IF(INDEX(Metrics!$G$6:$G$18,MATCH(CY_Target_Cumulative!$D6,Metrics!$D$6:$D$18,0))=Calc!$K$8,SUM(CY_Target!$F6:P6),AVERAGE(CY_Target!$F6:P6)),"")</f>
        <v>1500</v>
      </c>
      <c r="Q6" s="185">
        <f>IFERROR(IF(INDEX(Metrics!$G$6:$G$18,MATCH(CY_Target_Cumulative!$D6,Metrics!$D$6:$D$18,0))=Calc!$K$8,SUM(CY_Target!$F6:Q6),AVERAGE(CY_Target!$F6:Q6)),"")</f>
        <v>1500</v>
      </c>
    </row>
    <row r="7" spans="1:17" x14ac:dyDescent="0.25">
      <c r="A7" s="3"/>
      <c r="B7" s="62">
        <f>IFERROR(IF(LEN(INDEX(Metrics!$B$6:$E$18,ROW($A7)-ROW($A$5),MATCH(B$5,Metrics!$B$5:$E$5,0)))=0,"",INDEX(Metrics!$B$6:$E$18,ROW($A7)-ROW($A$5),MATCH(B$5,Metrics!$B$5:$E$5,0))),"")</f>
        <v>102</v>
      </c>
      <c r="C7" s="160" t="str">
        <f>IFERROR(IF(LEN(INDEX(Metrics!$B$6:$E$18,ROW($A7)-ROW($A$5),MATCH(C$5,Metrics!$B$5:$E$5,0)))=0,"",INDEX(Metrics!$B$6:$E$18,ROW($A7)-ROW($A$5),MATCH(C$5,Metrics!$B$5:$E$5,0))),"")</f>
        <v>Company Properties</v>
      </c>
      <c r="D7" s="160" t="str">
        <f>IFERROR(IF(LEN(INDEX(Metrics!$B$6:$E$18,ROW($A7)-ROW($A$5),MATCH(D$5,Metrics!$B$5:$E$5,0)))=0,"",INDEX(Metrics!$B$6:$E$18,ROW($A7)-ROW($A$5),MATCH(D$5,Metrics!$B$5:$E$5,0))),"")</f>
        <v>Avg Commission per Salesperson</v>
      </c>
      <c r="E7" s="42" t="str">
        <f>IFERROR(IF(LEN(INDEX(Metrics!$B$6:$E$18,ROW($A7)-ROW($A$5),MATCH(E$5,Metrics!$B$5:$E$5,0)))=0,"",INDEX(Metrics!$B$6:$E$18,ROW($A7)-ROW($A$5),MATCH(E$5,Metrics!$B$5:$E$5,0))),"")</f>
        <v>USD</v>
      </c>
      <c r="F7" s="186">
        <f>IFERROR(IF(INDEX(Metrics!$G$6:$G$18,MATCH(CY_Target_Cumulative!$D7,Metrics!$D$6:$D$18,0))=Calc!$K$8,SUM(CY_Target!$F7:F7),AVERAGE(CY_Target!$F7:F7)),"")</f>
        <v>890</v>
      </c>
      <c r="G7" s="186">
        <f>IFERROR(IF(INDEX(Metrics!$G$6:$G$18,MATCH(CY_Target_Cumulative!$D7,Metrics!$D$6:$D$18,0))=Calc!$K$8,SUM(CY_Target!$F7:G7),AVERAGE(CY_Target!$F7:G7)),"")</f>
        <v>890</v>
      </c>
      <c r="H7" s="186">
        <f>IFERROR(IF(INDEX(Metrics!$G$6:$G$18,MATCH(CY_Target_Cumulative!$D7,Metrics!$D$6:$D$18,0))=Calc!$K$8,SUM(CY_Target!$F7:H7),AVERAGE(CY_Target!$F7:H7)),"")</f>
        <v>890</v>
      </c>
      <c r="I7" s="186">
        <f>IFERROR(IF(INDEX(Metrics!$G$6:$G$18,MATCH(CY_Target_Cumulative!$D7,Metrics!$D$6:$D$18,0))=Calc!$K$8,SUM(CY_Target!$F7:I7),AVERAGE(CY_Target!$F7:I7)),"")</f>
        <v>890</v>
      </c>
      <c r="J7" s="186">
        <f>IFERROR(IF(INDEX(Metrics!$G$6:$G$18,MATCH(CY_Target_Cumulative!$D7,Metrics!$D$6:$D$18,0))=Calc!$K$8,SUM(CY_Target!$F7:J7),AVERAGE(CY_Target!$F7:J7)),"")</f>
        <v>890</v>
      </c>
      <c r="K7" s="186">
        <f>IFERROR(IF(INDEX(Metrics!$G$6:$G$18,MATCH(CY_Target_Cumulative!$D7,Metrics!$D$6:$D$18,0))=Calc!$K$8,SUM(CY_Target!$F7:K7),AVERAGE(CY_Target!$F7:K7)),"")</f>
        <v>890</v>
      </c>
      <c r="L7" s="187">
        <f>IFERROR(IF(INDEX(Metrics!$G$6:$G$18,MATCH(CY_Target_Cumulative!$D7,Metrics!$D$6:$D$18,0))=Calc!$K$8,SUM(CY_Target!$F7:L7),AVERAGE(CY_Target!$F7:L7)),"")</f>
        <v>890</v>
      </c>
      <c r="M7" s="187">
        <f>IFERROR(IF(INDEX(Metrics!$G$6:$G$18,MATCH(CY_Target_Cumulative!$D7,Metrics!$D$6:$D$18,0))=Calc!$K$8,SUM(CY_Target!$F7:M7),AVERAGE(CY_Target!$F7:M7)),"")</f>
        <v>890</v>
      </c>
      <c r="N7" s="187">
        <f>IFERROR(IF(INDEX(Metrics!$G$6:$G$18,MATCH(CY_Target_Cumulative!$D7,Metrics!$D$6:$D$18,0))=Calc!$K$8,SUM(CY_Target!$F7:N7),AVERAGE(CY_Target!$F7:N7)),"")</f>
        <v>890</v>
      </c>
      <c r="O7" s="187">
        <f>IFERROR(IF(INDEX(Metrics!$G$6:$G$18,MATCH(CY_Target_Cumulative!$D7,Metrics!$D$6:$D$18,0))=Calc!$K$8,SUM(CY_Target!$F7:O7),AVERAGE(CY_Target!$F7:O7)),"")</f>
        <v>890</v>
      </c>
      <c r="P7" s="187">
        <f>IFERROR(IF(INDEX(Metrics!$G$6:$G$18,MATCH(CY_Target_Cumulative!$D7,Metrics!$D$6:$D$18,0))=Calc!$K$8,SUM(CY_Target!$F7:P7),AVERAGE(CY_Target!$F7:P7)),"")</f>
        <v>890</v>
      </c>
      <c r="Q7" s="188">
        <f>IFERROR(IF(INDEX(Metrics!$G$6:$G$18,MATCH(CY_Target_Cumulative!$D7,Metrics!$D$6:$D$18,0))=Calc!$K$8,SUM(CY_Target!$F7:Q7),AVERAGE(CY_Target!$F7:Q7)),"")</f>
        <v>890</v>
      </c>
    </row>
    <row r="8" spans="1:17" x14ac:dyDescent="0.25">
      <c r="A8" s="3"/>
      <c r="B8" s="62">
        <f>IFERROR(IF(LEN(INDEX(Metrics!$B$6:$E$18,ROW($A8)-ROW($A$5),MATCH(B$5,Metrics!$B$5:$E$5,0)))=0,"",INDEX(Metrics!$B$6:$E$18,ROW($A8)-ROW($A$5),MATCH(B$5,Metrics!$B$5:$E$5,0))),"")</f>
        <v>103</v>
      </c>
      <c r="C8" s="160" t="str">
        <f>IFERROR(IF(LEN(INDEX(Metrics!$B$6:$E$18,ROW($A8)-ROW($A$5),MATCH(C$5,Metrics!$B$5:$E$5,0)))=0,"",INDEX(Metrics!$B$6:$E$18,ROW($A8)-ROW($A$5),MATCH(C$5,Metrics!$B$5:$E$5,0))),"")</f>
        <v>Company Properties</v>
      </c>
      <c r="D8" s="160" t="str">
        <f>IFERROR(IF(LEN(INDEX(Metrics!$B$6:$E$18,ROW($A8)-ROW($A$5),MATCH(D$5,Metrics!$B$5:$E$5,0)))=0,"",INDEX(Metrics!$B$6:$E$18,ROW($A8)-ROW($A$5),MATCH(D$5,Metrics!$B$5:$E$5,0))),"")</f>
        <v>Avg Dollar per Square Foot</v>
      </c>
      <c r="E8" s="42" t="str">
        <f>IFERROR(IF(LEN(INDEX(Metrics!$B$6:$E$18,ROW($A8)-ROW($A$5),MATCH(E$5,Metrics!$B$5:$E$5,0)))=0,"",INDEX(Metrics!$B$6:$E$18,ROW($A8)-ROW($A$5),MATCH(E$5,Metrics!$B$5:$E$5,0))),"")</f>
        <v>USD</v>
      </c>
      <c r="F8" s="186">
        <f>IFERROR(IF(INDEX(Metrics!$G$6:$G$18,MATCH(CY_Target_Cumulative!$D8,Metrics!$D$6:$D$18,0))=Calc!$K$8,SUM(CY_Target!$F8:F8),AVERAGE(CY_Target!$F8:F8)),"")</f>
        <v>156</v>
      </c>
      <c r="G8" s="186">
        <f>IFERROR(IF(INDEX(Metrics!$G$6:$G$18,MATCH(CY_Target_Cumulative!$D8,Metrics!$D$6:$D$18,0))=Calc!$K$8,SUM(CY_Target!$F8:G8),AVERAGE(CY_Target!$F8:G8)),"")</f>
        <v>156</v>
      </c>
      <c r="H8" s="186">
        <f>IFERROR(IF(INDEX(Metrics!$G$6:$G$18,MATCH(CY_Target_Cumulative!$D8,Metrics!$D$6:$D$18,0))=Calc!$K$8,SUM(CY_Target!$F8:H8),AVERAGE(CY_Target!$F8:H8)),"")</f>
        <v>156</v>
      </c>
      <c r="I8" s="186">
        <f>IFERROR(IF(INDEX(Metrics!$G$6:$G$18,MATCH(CY_Target_Cumulative!$D8,Metrics!$D$6:$D$18,0))=Calc!$K$8,SUM(CY_Target!$F8:I8),AVERAGE(CY_Target!$F8:I8)),"")</f>
        <v>156</v>
      </c>
      <c r="J8" s="186">
        <f>IFERROR(IF(INDEX(Metrics!$G$6:$G$18,MATCH(CY_Target_Cumulative!$D8,Metrics!$D$6:$D$18,0))=Calc!$K$8,SUM(CY_Target!$F8:J8),AVERAGE(CY_Target!$F8:J8)),"")</f>
        <v>156</v>
      </c>
      <c r="K8" s="186">
        <f>IFERROR(IF(INDEX(Metrics!$G$6:$G$18,MATCH(CY_Target_Cumulative!$D8,Metrics!$D$6:$D$18,0))=Calc!$K$8,SUM(CY_Target!$F8:K8),AVERAGE(CY_Target!$F8:K8)),"")</f>
        <v>156</v>
      </c>
      <c r="L8" s="187">
        <f>IFERROR(IF(INDEX(Metrics!$G$6:$G$18,MATCH(CY_Target_Cumulative!$D8,Metrics!$D$6:$D$18,0))=Calc!$K$8,SUM(CY_Target!$F8:L8),AVERAGE(CY_Target!$F8:L8)),"")</f>
        <v>156</v>
      </c>
      <c r="M8" s="187">
        <f>IFERROR(IF(INDEX(Metrics!$G$6:$G$18,MATCH(CY_Target_Cumulative!$D8,Metrics!$D$6:$D$18,0))=Calc!$K$8,SUM(CY_Target!$F8:M8),AVERAGE(CY_Target!$F8:M8)),"")</f>
        <v>156</v>
      </c>
      <c r="N8" s="187">
        <f>IFERROR(IF(INDEX(Metrics!$G$6:$G$18,MATCH(CY_Target_Cumulative!$D8,Metrics!$D$6:$D$18,0))=Calc!$K$8,SUM(CY_Target!$F8:N8),AVERAGE(CY_Target!$F8:N8)),"")</f>
        <v>156</v>
      </c>
      <c r="O8" s="187">
        <f>IFERROR(IF(INDEX(Metrics!$G$6:$G$18,MATCH(CY_Target_Cumulative!$D8,Metrics!$D$6:$D$18,0))=Calc!$K$8,SUM(CY_Target!$F8:O8),AVERAGE(CY_Target!$F8:O8)),"")</f>
        <v>156</v>
      </c>
      <c r="P8" s="187">
        <f>IFERROR(IF(INDEX(Metrics!$G$6:$G$18,MATCH(CY_Target_Cumulative!$D8,Metrics!$D$6:$D$18,0))=Calc!$K$8,SUM(CY_Target!$F8:P8),AVERAGE(CY_Target!$F8:P8)),"")</f>
        <v>156</v>
      </c>
      <c r="Q8" s="188">
        <f>IFERROR(IF(INDEX(Metrics!$G$6:$G$18,MATCH(CY_Target_Cumulative!$D8,Metrics!$D$6:$D$18,0))=Calc!$K$8,SUM(CY_Target!$F8:Q8),AVERAGE(CY_Target!$F8:Q8)),"")</f>
        <v>156</v>
      </c>
    </row>
    <row r="9" spans="1:17" x14ac:dyDescent="0.25">
      <c r="A9" s="3"/>
      <c r="B9" s="62">
        <f>IFERROR(IF(LEN(INDEX(Metrics!$B$6:$E$18,ROW($A9)-ROW($A$5),MATCH(B$5,Metrics!$B$5:$E$5,0)))=0,"",INDEX(Metrics!$B$6:$E$18,ROW($A9)-ROW($A$5),MATCH(B$5,Metrics!$B$5:$E$5,0))),"")</f>
        <v>104</v>
      </c>
      <c r="C9" s="160" t="str">
        <f>IFERROR(IF(LEN(INDEX(Metrics!$B$6:$E$18,ROW($A9)-ROW($A$5),MATCH(C$5,Metrics!$B$5:$E$5,0)))=0,"",INDEX(Metrics!$B$6:$E$18,ROW($A9)-ROW($A$5),MATCH(C$5,Metrics!$B$5:$E$5,0))),"")</f>
        <v>Company Properties</v>
      </c>
      <c r="D9" s="160" t="str">
        <f>IFERROR(IF(LEN(INDEX(Metrics!$B$6:$E$18,ROW($A9)-ROW($A$5),MATCH(D$5,Metrics!$B$5:$E$5,0)))=0,"",INDEX(Metrics!$B$6:$E$18,ROW($A9)-ROW($A$5),MATCH(D$5,Metrics!$B$5:$E$5,0))),"")</f>
        <v>Avg Sold Price</v>
      </c>
      <c r="E9" s="42" t="str">
        <f>IFERROR(IF(LEN(INDEX(Metrics!$B$6:$E$18,ROW($A9)-ROW($A$5),MATCH(E$5,Metrics!$B$5:$E$5,0)))=0,"",INDEX(Metrics!$B$6:$E$18,ROW($A9)-ROW($A$5),MATCH(E$5,Metrics!$B$5:$E$5,0))),"")</f>
        <v>USD</v>
      </c>
      <c r="F9" s="186">
        <f>IFERROR(IF(INDEX(Metrics!$G$6:$G$18,MATCH(CY_Target_Cumulative!$D9,Metrics!$D$6:$D$18,0))=Calc!$K$8,SUM(CY_Target!$F9:F9),AVERAGE(CY_Target!$F9:F9)),"")</f>
        <v>289900</v>
      </c>
      <c r="G9" s="186">
        <f>IFERROR(IF(INDEX(Metrics!$G$6:$G$18,MATCH(CY_Target_Cumulative!$D9,Metrics!$D$6:$D$18,0))=Calc!$K$8,SUM(CY_Target!$F9:G9),AVERAGE(CY_Target!$F9:G9)),"")</f>
        <v>289900</v>
      </c>
      <c r="H9" s="186">
        <f>IFERROR(IF(INDEX(Metrics!$G$6:$G$18,MATCH(CY_Target_Cumulative!$D9,Metrics!$D$6:$D$18,0))=Calc!$K$8,SUM(CY_Target!$F9:H9),AVERAGE(CY_Target!$F9:H9)),"")</f>
        <v>289900</v>
      </c>
      <c r="I9" s="186">
        <f>IFERROR(IF(INDEX(Metrics!$G$6:$G$18,MATCH(CY_Target_Cumulative!$D9,Metrics!$D$6:$D$18,0))=Calc!$K$8,SUM(CY_Target!$F9:I9),AVERAGE(CY_Target!$F9:I9)),"")</f>
        <v>289900</v>
      </c>
      <c r="J9" s="186">
        <f>IFERROR(IF(INDEX(Metrics!$G$6:$G$18,MATCH(CY_Target_Cumulative!$D9,Metrics!$D$6:$D$18,0))=Calc!$K$8,SUM(CY_Target!$F9:J9),AVERAGE(CY_Target!$F9:J9)),"")</f>
        <v>289900</v>
      </c>
      <c r="K9" s="186">
        <f>IFERROR(IF(INDEX(Metrics!$G$6:$G$18,MATCH(CY_Target_Cumulative!$D9,Metrics!$D$6:$D$18,0))=Calc!$K$8,SUM(CY_Target!$F9:K9),AVERAGE(CY_Target!$F9:K9)),"")</f>
        <v>289900</v>
      </c>
      <c r="L9" s="186">
        <f>IFERROR(IF(INDEX(Metrics!$G$6:$G$18,MATCH(CY_Target_Cumulative!$D9,Metrics!$D$6:$D$18,0))=Calc!$K$8,SUM(CY_Target!$F9:L9),AVERAGE(CY_Target!$F9:L9)),"")</f>
        <v>289900</v>
      </c>
      <c r="M9" s="186">
        <f>IFERROR(IF(INDEX(Metrics!$G$6:$G$18,MATCH(CY_Target_Cumulative!$D9,Metrics!$D$6:$D$18,0))=Calc!$K$8,SUM(CY_Target!$F9:M9),AVERAGE(CY_Target!$F9:M9)),"")</f>
        <v>289900</v>
      </c>
      <c r="N9" s="186">
        <f>IFERROR(IF(INDEX(Metrics!$G$6:$G$18,MATCH(CY_Target_Cumulative!$D9,Metrics!$D$6:$D$18,0))=Calc!$K$8,SUM(CY_Target!$F9:N9),AVERAGE(CY_Target!$F9:N9)),"")</f>
        <v>289900</v>
      </c>
      <c r="O9" s="186">
        <f>IFERROR(IF(INDEX(Metrics!$G$6:$G$18,MATCH(CY_Target_Cumulative!$D9,Metrics!$D$6:$D$18,0))=Calc!$K$8,SUM(CY_Target!$F9:O9),AVERAGE(CY_Target!$F9:O9)),"")</f>
        <v>289900</v>
      </c>
      <c r="P9" s="186">
        <f>IFERROR(IF(INDEX(Metrics!$G$6:$G$18,MATCH(CY_Target_Cumulative!$D9,Metrics!$D$6:$D$18,0))=Calc!$K$8,SUM(CY_Target!$F9:P9),AVERAGE(CY_Target!$F9:P9)),"")</f>
        <v>289900</v>
      </c>
      <c r="Q9" s="189">
        <f>IFERROR(IF(INDEX(Metrics!$G$6:$G$18,MATCH(CY_Target_Cumulative!$D9,Metrics!$D$6:$D$18,0))=Calc!$K$8,SUM(CY_Target!$F9:Q9),AVERAGE(CY_Target!$F9:Q9)),"")</f>
        <v>289900</v>
      </c>
    </row>
    <row r="10" spans="1:17" x14ac:dyDescent="0.25">
      <c r="A10" s="3"/>
      <c r="B10" s="62">
        <f>IFERROR(IF(LEN(INDEX(Metrics!$B$6:$E$18,ROW($A10)-ROW($A$5),MATCH(B$5,Metrics!$B$5:$E$5,0)))=0,"",INDEX(Metrics!$B$6:$E$18,ROW($A10)-ROW($A$5),MATCH(B$5,Metrics!$B$5:$E$5,0))),"")</f>
        <v>106</v>
      </c>
      <c r="C10" s="160" t="str">
        <f>IFERROR(IF(LEN(INDEX(Metrics!$B$6:$E$18,ROW($A10)-ROW($A$5),MATCH(C$5,Metrics!$B$5:$E$5,0)))=0,"",INDEX(Metrics!$B$6:$E$18,ROW($A10)-ROW($A$5),MATCH(C$5,Metrics!$B$5:$E$5,0))),"")</f>
        <v>Company Properties</v>
      </c>
      <c r="D10" s="160" t="str">
        <f>IFERROR(IF(LEN(INDEX(Metrics!$B$6:$E$18,ROW($A10)-ROW($A$5),MATCH(D$5,Metrics!$B$5:$E$5,0)))=0,"",INDEX(Metrics!$B$6:$E$18,ROW($A10)-ROW($A$5),MATCH(D$5,Metrics!$B$5:$E$5,0))),"")</f>
        <v>Profitability per Square Foot</v>
      </c>
      <c r="E10" s="42" t="str">
        <f>IFERROR(IF(LEN(INDEX(Metrics!$B$6:$E$18,ROW($A10)-ROW($A$5),MATCH(E$5,Metrics!$B$5:$E$5,0)))=0,"",INDEX(Metrics!$B$6:$E$18,ROW($A10)-ROW($A$5),MATCH(E$5,Metrics!$B$5:$E$5,0))),"")</f>
        <v>USD</v>
      </c>
      <c r="F10" s="186">
        <f>IFERROR(IF(INDEX(Metrics!$G$6:$G$18,MATCH(CY_Target_Cumulative!$D10,Metrics!$D$6:$D$18,0))=Calc!$K$8,SUM(CY_Target!$F10:F10),AVERAGE(CY_Target!$F10:F10)),"")</f>
        <v>100</v>
      </c>
      <c r="G10" s="186">
        <f>IFERROR(IF(INDEX(Metrics!$G$6:$G$18,MATCH(CY_Target_Cumulative!$D10,Metrics!$D$6:$D$18,0))=Calc!$K$8,SUM(CY_Target!$F10:G10),AVERAGE(CY_Target!$F10:G10)),"")</f>
        <v>100</v>
      </c>
      <c r="H10" s="186">
        <f>IFERROR(IF(INDEX(Metrics!$G$6:$G$18,MATCH(CY_Target_Cumulative!$D10,Metrics!$D$6:$D$18,0))=Calc!$K$8,SUM(CY_Target!$F10:H10),AVERAGE(CY_Target!$F10:H10)),"")</f>
        <v>100</v>
      </c>
      <c r="I10" s="186">
        <f>IFERROR(IF(INDEX(Metrics!$G$6:$G$18,MATCH(CY_Target_Cumulative!$D10,Metrics!$D$6:$D$18,0))=Calc!$K$8,SUM(CY_Target!$F10:I10),AVERAGE(CY_Target!$F10:I10)),"")</f>
        <v>100</v>
      </c>
      <c r="J10" s="186">
        <f>IFERROR(IF(INDEX(Metrics!$G$6:$G$18,MATCH(CY_Target_Cumulative!$D10,Metrics!$D$6:$D$18,0))=Calc!$K$8,SUM(CY_Target!$F10:J10),AVERAGE(CY_Target!$F10:J10)),"")</f>
        <v>100</v>
      </c>
      <c r="K10" s="186">
        <f>IFERROR(IF(INDEX(Metrics!$G$6:$G$18,MATCH(CY_Target_Cumulative!$D10,Metrics!$D$6:$D$18,0))=Calc!$K$8,SUM(CY_Target!$F10:K10),AVERAGE(CY_Target!$F10:K10)),"")</f>
        <v>100</v>
      </c>
      <c r="L10" s="187">
        <f>IFERROR(IF(INDEX(Metrics!$G$6:$G$18,MATCH(CY_Target_Cumulative!$D10,Metrics!$D$6:$D$18,0))=Calc!$K$8,SUM(CY_Target!$F10:L10),AVERAGE(CY_Target!$F10:L10)),"")</f>
        <v>100</v>
      </c>
      <c r="M10" s="187">
        <f>IFERROR(IF(INDEX(Metrics!$G$6:$G$18,MATCH(CY_Target_Cumulative!$D10,Metrics!$D$6:$D$18,0))=Calc!$K$8,SUM(CY_Target!$F10:M10),AVERAGE(CY_Target!$F10:M10)),"")</f>
        <v>100</v>
      </c>
      <c r="N10" s="187">
        <f>IFERROR(IF(INDEX(Metrics!$G$6:$G$18,MATCH(CY_Target_Cumulative!$D10,Metrics!$D$6:$D$18,0))=Calc!$K$8,SUM(CY_Target!$F10:N10),AVERAGE(CY_Target!$F10:N10)),"")</f>
        <v>100</v>
      </c>
      <c r="O10" s="187">
        <f>IFERROR(IF(INDEX(Metrics!$G$6:$G$18,MATCH(CY_Target_Cumulative!$D10,Metrics!$D$6:$D$18,0))=Calc!$K$8,SUM(CY_Target!$F10:O10),AVERAGE(CY_Target!$F10:O10)),"")</f>
        <v>100</v>
      </c>
      <c r="P10" s="187">
        <f>IFERROR(IF(INDEX(Metrics!$G$6:$G$18,MATCH(CY_Target_Cumulative!$D10,Metrics!$D$6:$D$18,0))=Calc!$K$8,SUM(CY_Target!$F10:P10),AVERAGE(CY_Target!$F10:P10)),"")</f>
        <v>100</v>
      </c>
      <c r="Q10" s="188">
        <f>IFERROR(IF(INDEX(Metrics!$G$6:$G$18,MATCH(CY_Target_Cumulative!$D10,Metrics!$D$6:$D$18,0))=Calc!$K$8,SUM(CY_Target!$F10:Q10),AVERAGE(CY_Target!$F10:Q10)),"")</f>
        <v>100</v>
      </c>
    </row>
    <row r="11" spans="1:17" x14ac:dyDescent="0.25">
      <c r="A11" s="3"/>
      <c r="B11" s="62">
        <f>IFERROR(IF(LEN(INDEX(Metrics!$B$6:$E$18,ROW($A11)-ROW($A$5),MATCH(B$5,Metrics!$B$5:$E$5,0)))=0,"",INDEX(Metrics!$B$6:$E$18,ROW($A11)-ROW($A$5),MATCH(B$5,Metrics!$B$5:$E$5,0))),"")</f>
        <v>107</v>
      </c>
      <c r="C11" s="160" t="str">
        <f>IFERROR(IF(LEN(INDEX(Metrics!$B$6:$E$18,ROW($A11)-ROW($A$5),MATCH(C$5,Metrics!$B$5:$E$5,0)))=0,"",INDEX(Metrics!$B$6:$E$18,ROW($A11)-ROW($A$5),MATCH(C$5,Metrics!$B$5:$E$5,0))),"")</f>
        <v>Company Properties</v>
      </c>
      <c r="D11" s="160" t="str">
        <f>IFERROR(IF(LEN(INDEX(Metrics!$B$6:$E$18,ROW($A11)-ROW($A$5),MATCH(D$5,Metrics!$B$5:$E$5,0)))=0,"",INDEX(Metrics!$B$6:$E$18,ROW($A11)-ROW($A$5),MATCH(D$5,Metrics!$B$5:$E$5,0))),"")</f>
        <v>Net Profit</v>
      </c>
      <c r="E11" s="42" t="str">
        <f>IFERROR(IF(LEN(INDEX(Metrics!$B$6:$E$18,ROW($A11)-ROW($A$5),MATCH(E$5,Metrics!$B$5:$E$5,0)))=0,"",INDEX(Metrics!$B$6:$E$18,ROW($A11)-ROW($A$5),MATCH(E$5,Metrics!$B$5:$E$5,0))),"")</f>
        <v>USD</v>
      </c>
      <c r="F11" s="186">
        <f>IFERROR(IF(INDEX(Metrics!$G$6:$G$18,MATCH(CY_Target_Cumulative!$D11,Metrics!$D$6:$D$18,0))=Calc!$K$8,SUM(CY_Target!$F11:F11),AVERAGE(CY_Target!$F11:F11)),"")</f>
        <v>25000</v>
      </c>
      <c r="G11" s="186">
        <f>IFERROR(IF(INDEX(Metrics!$G$6:$G$18,MATCH(CY_Target_Cumulative!$D11,Metrics!$D$6:$D$18,0))=Calc!$K$8,SUM(CY_Target!$F11:G11),AVERAGE(CY_Target!$F11:G11)),"")</f>
        <v>50000</v>
      </c>
      <c r="H11" s="186">
        <f>IFERROR(IF(INDEX(Metrics!$G$6:$G$18,MATCH(CY_Target_Cumulative!$D11,Metrics!$D$6:$D$18,0))=Calc!$K$8,SUM(CY_Target!$F11:H11),AVERAGE(CY_Target!$F11:H11)),"")</f>
        <v>75000</v>
      </c>
      <c r="I11" s="186">
        <f>IFERROR(IF(INDEX(Metrics!$G$6:$G$18,MATCH(CY_Target_Cumulative!$D11,Metrics!$D$6:$D$18,0))=Calc!$K$8,SUM(CY_Target!$F11:I11),AVERAGE(CY_Target!$F11:I11)),"")</f>
        <v>100000</v>
      </c>
      <c r="J11" s="186">
        <f>IFERROR(IF(INDEX(Metrics!$G$6:$G$18,MATCH(CY_Target_Cumulative!$D11,Metrics!$D$6:$D$18,0))=Calc!$K$8,SUM(CY_Target!$F11:J11),AVERAGE(CY_Target!$F11:J11)),"")</f>
        <v>125000</v>
      </c>
      <c r="K11" s="186">
        <f>IFERROR(IF(INDEX(Metrics!$G$6:$G$18,MATCH(CY_Target_Cumulative!$D11,Metrics!$D$6:$D$18,0))=Calc!$K$8,SUM(CY_Target!$F11:K11),AVERAGE(CY_Target!$F11:K11)),"")</f>
        <v>150000</v>
      </c>
      <c r="L11" s="187">
        <f>IFERROR(IF(INDEX(Metrics!$G$6:$G$18,MATCH(CY_Target_Cumulative!$D11,Metrics!$D$6:$D$18,0))=Calc!$K$8,SUM(CY_Target!$F11:L11),AVERAGE(CY_Target!$F11:L11)),"")</f>
        <v>150000</v>
      </c>
      <c r="M11" s="187">
        <f>IFERROR(IF(INDEX(Metrics!$G$6:$G$18,MATCH(CY_Target_Cumulative!$D11,Metrics!$D$6:$D$18,0))=Calc!$K$8,SUM(CY_Target!$F11:M11),AVERAGE(CY_Target!$F11:M11)),"")</f>
        <v>150000</v>
      </c>
      <c r="N11" s="187">
        <f>IFERROR(IF(INDEX(Metrics!$G$6:$G$18,MATCH(CY_Target_Cumulative!$D11,Metrics!$D$6:$D$18,0))=Calc!$K$8,SUM(CY_Target!$F11:N11),AVERAGE(CY_Target!$F11:N11)),"")</f>
        <v>150000</v>
      </c>
      <c r="O11" s="187">
        <f>IFERROR(IF(INDEX(Metrics!$G$6:$G$18,MATCH(CY_Target_Cumulative!$D11,Metrics!$D$6:$D$18,0))=Calc!$K$8,SUM(CY_Target!$F11:O11),AVERAGE(CY_Target!$F11:O11)),"")</f>
        <v>150000</v>
      </c>
      <c r="P11" s="187">
        <f>IFERROR(IF(INDEX(Metrics!$G$6:$G$18,MATCH(CY_Target_Cumulative!$D11,Metrics!$D$6:$D$18,0))=Calc!$K$8,SUM(CY_Target!$F11:P11),AVERAGE(CY_Target!$F11:P11)),"")</f>
        <v>150000</v>
      </c>
      <c r="Q11" s="188">
        <f>IFERROR(IF(INDEX(Metrics!$G$6:$G$18,MATCH(CY_Target_Cumulative!$D11,Metrics!$D$6:$D$18,0))=Calc!$K$8,SUM(CY_Target!$F11:Q11),AVERAGE(CY_Target!$F11:Q11)),"")</f>
        <v>150000</v>
      </c>
    </row>
    <row r="12" spans="1:17" x14ac:dyDescent="0.25">
      <c r="A12" s="3"/>
      <c r="B12" s="62">
        <f>IFERROR(IF(LEN(INDEX(Metrics!$B$6:$E$18,ROW($A12)-ROW($A$5),MATCH(B$5,Metrics!$B$5:$E$5,0)))=0,"",INDEX(Metrics!$B$6:$E$18,ROW($A12)-ROW($A$5),MATCH(B$5,Metrics!$B$5:$E$5,0))),"")</f>
        <v>108</v>
      </c>
      <c r="C12" s="160" t="str">
        <f>IFERROR(IF(LEN(INDEX(Metrics!$B$6:$E$18,ROW($A12)-ROW($A$5),MATCH(C$5,Metrics!$B$5:$E$5,0)))=0,"",INDEX(Metrics!$B$6:$E$18,ROW($A12)-ROW($A$5),MATCH(C$5,Metrics!$B$5:$E$5,0))),"")</f>
        <v>Company Properties</v>
      </c>
      <c r="D12" s="160" t="str">
        <f>IFERROR(IF(LEN(INDEX(Metrics!$B$6:$E$18,ROW($A12)-ROW($A$5),MATCH(D$5,Metrics!$B$5:$E$5,0)))=0,"",INDEX(Metrics!$B$6:$E$18,ROW($A12)-ROW($A$5),MATCH(D$5,Metrics!$B$5:$E$5,0))),"")</f>
        <v/>
      </c>
      <c r="E12" s="42" t="str">
        <f>IFERROR(IF(LEN(INDEX(Metrics!$B$6:$E$18,ROW($A12)-ROW($A$5),MATCH(E$5,Metrics!$B$5:$E$5,0)))=0,"",INDEX(Metrics!$B$6:$E$18,ROW($A12)-ROW($A$5),MATCH(E$5,Metrics!$B$5:$E$5,0))),"")</f>
        <v/>
      </c>
      <c r="F12" s="132" t="str">
        <f>IFERROR(IF(INDEX(Metrics!$G$6:$G$18,MATCH(CY_Target_Cumulative!$D12,Metrics!$D$6:$D$18,0))=Calc!$K$8,SUM(CY_Target!$F12:F12),AVERAGE(CY_Target!$F12:F12)),"")</f>
        <v/>
      </c>
      <c r="G12" s="132" t="str">
        <f>IFERROR(IF(INDEX(Metrics!$G$6:$G$18,MATCH(CY_Target_Cumulative!$D12,Metrics!$D$6:$D$18,0))=Calc!$K$8,SUM(CY_Target!$F12:G12),AVERAGE(CY_Target!$F12:G12)),"")</f>
        <v/>
      </c>
      <c r="H12" s="132" t="str">
        <f>IFERROR(IF(INDEX(Metrics!$G$6:$G$18,MATCH(CY_Target_Cumulative!$D12,Metrics!$D$6:$D$18,0))=Calc!$K$8,SUM(CY_Target!$F12:H12),AVERAGE(CY_Target!$F12:H12)),"")</f>
        <v/>
      </c>
      <c r="I12" s="132" t="str">
        <f>IFERROR(IF(INDEX(Metrics!$G$6:$G$18,MATCH(CY_Target_Cumulative!$D12,Metrics!$D$6:$D$18,0))=Calc!$K$8,SUM(CY_Target!$F12:I12),AVERAGE(CY_Target!$F12:I12)),"")</f>
        <v/>
      </c>
      <c r="J12" s="132" t="str">
        <f>IFERROR(IF(INDEX(Metrics!$G$6:$G$18,MATCH(CY_Target_Cumulative!$D12,Metrics!$D$6:$D$18,0))=Calc!$K$8,SUM(CY_Target!$F12:J12),AVERAGE(CY_Target!$F12:J12)),"")</f>
        <v/>
      </c>
      <c r="K12" s="132" t="str">
        <f>IFERROR(IF(INDEX(Metrics!$G$6:$G$18,MATCH(CY_Target_Cumulative!$D12,Metrics!$D$6:$D$18,0))=Calc!$K$8,SUM(CY_Target!$F12:K12),AVERAGE(CY_Target!$F12:K12)),"")</f>
        <v/>
      </c>
      <c r="L12" s="132" t="str">
        <f>IFERROR(IF(INDEX(Metrics!$G$6:$G$18,MATCH(CY_Target_Cumulative!$D12,Metrics!$D$6:$D$18,0))=Calc!$K$8,SUM(CY_Target!$F12:L12),AVERAGE(CY_Target!$F12:L12)),"")</f>
        <v/>
      </c>
      <c r="M12" s="132" t="str">
        <f>IFERROR(IF(INDEX(Metrics!$G$6:$G$18,MATCH(CY_Target_Cumulative!$D12,Metrics!$D$6:$D$18,0))=Calc!$K$8,SUM(CY_Target!$F12:M12),AVERAGE(CY_Target!$F12:M12)),"")</f>
        <v/>
      </c>
      <c r="N12" s="132" t="str">
        <f>IFERROR(IF(INDEX(Metrics!$G$6:$G$18,MATCH(CY_Target_Cumulative!$D12,Metrics!$D$6:$D$18,0))=Calc!$K$8,SUM(CY_Target!$F12:N12),AVERAGE(CY_Target!$F12:N12)),"")</f>
        <v/>
      </c>
      <c r="O12" s="132" t="str">
        <f>IFERROR(IF(INDEX(Metrics!$G$6:$G$18,MATCH(CY_Target_Cumulative!$D12,Metrics!$D$6:$D$18,0))=Calc!$K$8,SUM(CY_Target!$F12:O12),AVERAGE(CY_Target!$F12:O12)),"")</f>
        <v/>
      </c>
      <c r="P12" s="132" t="str">
        <f>IFERROR(IF(INDEX(Metrics!$G$6:$G$18,MATCH(CY_Target_Cumulative!$D12,Metrics!$D$6:$D$18,0))=Calc!$K$8,SUM(CY_Target!$F12:P12),AVERAGE(CY_Target!$F12:P12)),"")</f>
        <v/>
      </c>
      <c r="Q12" s="133" t="str">
        <f>IFERROR(IF(INDEX(Metrics!$G$6:$G$18,MATCH(CY_Target_Cumulative!$D12,Metrics!$D$6:$D$18,0))=Calc!$K$8,SUM(CY_Target!$F12:Q12),AVERAGE(CY_Target!$F12:Q12)),"")</f>
        <v/>
      </c>
    </row>
    <row r="13" spans="1:17" x14ac:dyDescent="0.25">
      <c r="A13" s="3"/>
      <c r="B13" s="62">
        <f>IFERROR(IF(LEN(INDEX(Metrics!$B$6:$E$18,ROW($A13)-ROW($A$5),MATCH(B$5,Metrics!$B$5:$E$5,0)))=0,"",INDEX(Metrics!$B$6:$E$18,ROW($A13)-ROW($A$5),MATCH(B$5,Metrics!$B$5:$E$5,0))),"")</f>
        <v>109</v>
      </c>
      <c r="C13" s="160" t="str">
        <f>IFERROR(IF(LEN(INDEX(Metrics!$B$6:$E$18,ROW($A13)-ROW($A$5),MATCH(C$5,Metrics!$B$5:$E$5,0)))=0,"",INDEX(Metrics!$B$6:$E$18,ROW($A13)-ROW($A$5),MATCH(C$5,Metrics!$B$5:$E$5,0))),"")</f>
        <v>Company Properties</v>
      </c>
      <c r="D13" s="160" t="str">
        <f>IFERROR(IF(LEN(INDEX(Metrics!$B$6:$E$18,ROW($A13)-ROW($A$5),MATCH(D$5,Metrics!$B$5:$E$5,0)))=0,"",INDEX(Metrics!$B$6:$E$18,ROW($A13)-ROW($A$5),MATCH(D$5,Metrics!$B$5:$E$5,0))),"")</f>
        <v/>
      </c>
      <c r="E13" s="42" t="str">
        <f>IFERROR(IF(LEN(INDEX(Metrics!$B$6:$E$18,ROW($A13)-ROW($A$5),MATCH(E$5,Metrics!$B$5:$E$5,0)))=0,"",INDEX(Metrics!$B$6:$E$18,ROW($A13)-ROW($A$5),MATCH(E$5,Metrics!$B$5:$E$5,0))),"")</f>
        <v/>
      </c>
      <c r="F13" s="45" t="str">
        <f>IFERROR(IF(INDEX(Metrics!$G$6:$G$18,MATCH(CY_Target_Cumulative!$D13,Metrics!$D$6:$D$18,0))=Calc!$K$8,SUM(CY_Target!$F13:F13),AVERAGE(CY_Target!$F13:F13)),"")</f>
        <v/>
      </c>
      <c r="G13" s="45" t="str">
        <f>IFERROR(IF(INDEX(Metrics!$G$6:$G$18,MATCH(CY_Target_Cumulative!$D13,Metrics!$D$6:$D$18,0))=Calc!$K$8,SUM(CY_Target!$F13:G13),AVERAGE(CY_Target!$F13:G13)),"")</f>
        <v/>
      </c>
      <c r="H13" s="45" t="str">
        <f>IFERROR(IF(INDEX(Metrics!$G$6:$G$18,MATCH(CY_Target_Cumulative!$D13,Metrics!$D$6:$D$18,0))=Calc!$K$8,SUM(CY_Target!$F13:H13),AVERAGE(CY_Target!$F13:H13)),"")</f>
        <v/>
      </c>
      <c r="I13" s="45" t="str">
        <f>IFERROR(IF(INDEX(Metrics!$G$6:$G$18,MATCH(CY_Target_Cumulative!$D13,Metrics!$D$6:$D$18,0))=Calc!$K$8,SUM(CY_Target!$F13:I13),AVERAGE(CY_Target!$F13:I13)),"")</f>
        <v/>
      </c>
      <c r="J13" s="45" t="str">
        <f>IFERROR(IF(INDEX(Metrics!$G$6:$G$18,MATCH(CY_Target_Cumulative!$D13,Metrics!$D$6:$D$18,0))=Calc!$K$8,SUM(CY_Target!$F13:J13),AVERAGE(CY_Target!$F13:J13)),"")</f>
        <v/>
      </c>
      <c r="K13" s="45" t="str">
        <f>IFERROR(IF(INDEX(Metrics!$G$6:$G$18,MATCH(CY_Target_Cumulative!$D13,Metrics!$D$6:$D$18,0))=Calc!$K$8,SUM(CY_Target!$F13:K13),AVERAGE(CY_Target!$F13:K13)),"")</f>
        <v/>
      </c>
      <c r="L13" s="45" t="str">
        <f>IFERROR(IF(INDEX(Metrics!$G$6:$G$18,MATCH(CY_Target_Cumulative!$D13,Metrics!$D$6:$D$18,0))=Calc!$K$8,SUM(CY_Target!$F13:L13),AVERAGE(CY_Target!$F13:L13)),"")</f>
        <v/>
      </c>
      <c r="M13" s="45" t="str">
        <f>IFERROR(IF(INDEX(Metrics!$G$6:$G$18,MATCH(CY_Target_Cumulative!$D13,Metrics!$D$6:$D$18,0))=Calc!$K$8,SUM(CY_Target!$F13:M13),AVERAGE(CY_Target!$F13:M13)),"")</f>
        <v/>
      </c>
      <c r="N13" s="45" t="str">
        <f>IFERROR(IF(INDEX(Metrics!$G$6:$G$18,MATCH(CY_Target_Cumulative!$D13,Metrics!$D$6:$D$18,0))=Calc!$K$8,SUM(CY_Target!$F13:N13),AVERAGE(CY_Target!$F13:N13)),"")</f>
        <v/>
      </c>
      <c r="O13" s="45" t="str">
        <f>IFERROR(IF(INDEX(Metrics!$G$6:$G$18,MATCH(CY_Target_Cumulative!$D13,Metrics!$D$6:$D$18,0))=Calc!$K$8,SUM(CY_Target!$F13:O13),AVERAGE(CY_Target!$F13:O13)),"")</f>
        <v/>
      </c>
      <c r="P13" s="45" t="str">
        <f>IFERROR(IF(INDEX(Metrics!$G$6:$G$18,MATCH(CY_Target_Cumulative!$D13,Metrics!$D$6:$D$18,0))=Calc!$K$8,SUM(CY_Target!$F13:P13),AVERAGE(CY_Target!$F13:P13)),"")</f>
        <v/>
      </c>
      <c r="Q13" s="69" t="str">
        <f>IFERROR(IF(INDEX(Metrics!$G$6:$G$18,MATCH(CY_Target_Cumulative!$D13,Metrics!$D$6:$D$18,0))=Calc!$K$8,SUM(CY_Target!$F13:Q13),AVERAGE(CY_Target!$F13:Q13)),"")</f>
        <v/>
      </c>
    </row>
    <row r="14" spans="1:17" x14ac:dyDescent="0.25">
      <c r="A14" s="3"/>
      <c r="B14" s="62">
        <f>IFERROR(IF(LEN(INDEX(Metrics!$B$6:$E$18,ROW($A14)-ROW($A$5),MATCH(B$5,Metrics!$B$5:$E$5,0)))=0,"",INDEX(Metrics!$B$6:$E$18,ROW($A14)-ROW($A$5),MATCH(B$5,Metrics!$B$5:$E$5,0))),"")</f>
        <v>201</v>
      </c>
      <c r="C14" s="160" t="str">
        <f>IFERROR(IF(LEN(INDEX(Metrics!$B$6:$E$18,ROW($A14)-ROW($A$5),MATCH(C$5,Metrics!$B$5:$E$5,0)))=0,"",INDEX(Metrics!$B$6:$E$18,ROW($A14)-ROW($A$5),MATCH(C$5,Metrics!$B$5:$E$5,0))),"")</f>
        <v>Cost Effectiveness</v>
      </c>
      <c r="D14" s="160" t="str">
        <f>IFERROR(IF(LEN(INDEX(Metrics!$B$6:$E$18,ROW($A14)-ROW($A$5),MATCH(D$5,Metrics!$B$5:$E$5,0)))=0,"",INDEX(Metrics!$B$6:$E$18,ROW($A14)-ROW($A$5),MATCH(D$5,Metrics!$B$5:$E$5,0))),"")</f>
        <v>Renting Costs</v>
      </c>
      <c r="E14" s="42" t="str">
        <f>IFERROR(IF(LEN(INDEX(Metrics!$B$6:$E$18,ROW($A14)-ROW($A$5),MATCH(E$5,Metrics!$B$5:$E$5,0)))=0,"",INDEX(Metrics!$B$6:$E$18,ROW($A14)-ROW($A$5),MATCH(E$5,Metrics!$B$5:$E$5,0))),"")</f>
        <v>USD</v>
      </c>
      <c r="F14" s="187">
        <f>IFERROR(IF(INDEX(Metrics!$G$6:$G$18,MATCH(CY_Target_Cumulative!$D14,Metrics!$D$6:$D$18,0))=Calc!$K$8,SUM(CY_Target!$F14:F14),AVERAGE(CY_Target!$F14:F14)),"")</f>
        <v>5000</v>
      </c>
      <c r="G14" s="187">
        <f>IFERROR(IF(INDEX(Metrics!$G$6:$G$18,MATCH(CY_Target_Cumulative!$D14,Metrics!$D$6:$D$18,0))=Calc!$K$8,SUM(CY_Target!$F14:G14),AVERAGE(CY_Target!$F14:G14)),"")</f>
        <v>10000</v>
      </c>
      <c r="H14" s="187">
        <f>IFERROR(IF(INDEX(Metrics!$G$6:$G$18,MATCH(CY_Target_Cumulative!$D14,Metrics!$D$6:$D$18,0))=Calc!$K$8,SUM(CY_Target!$F14:H14),AVERAGE(CY_Target!$F14:H14)),"")</f>
        <v>15000</v>
      </c>
      <c r="I14" s="187">
        <f>IFERROR(IF(INDEX(Metrics!$G$6:$G$18,MATCH(CY_Target_Cumulative!$D14,Metrics!$D$6:$D$18,0))=Calc!$K$8,SUM(CY_Target!$F14:I14),AVERAGE(CY_Target!$F14:I14)),"")</f>
        <v>20000</v>
      </c>
      <c r="J14" s="187">
        <f>IFERROR(IF(INDEX(Metrics!$G$6:$G$18,MATCH(CY_Target_Cumulative!$D14,Metrics!$D$6:$D$18,0))=Calc!$K$8,SUM(CY_Target!$F14:J14),AVERAGE(CY_Target!$F14:J14)),"")</f>
        <v>25000</v>
      </c>
      <c r="K14" s="187">
        <f>IFERROR(IF(INDEX(Metrics!$G$6:$G$18,MATCH(CY_Target_Cumulative!$D14,Metrics!$D$6:$D$18,0))=Calc!$K$8,SUM(CY_Target!$F14:K14),AVERAGE(CY_Target!$F14:K14)),"")</f>
        <v>30000</v>
      </c>
      <c r="L14" s="187">
        <f>IFERROR(IF(INDEX(Metrics!$G$6:$G$18,MATCH(CY_Target_Cumulative!$D14,Metrics!$D$6:$D$18,0))=Calc!$K$8,SUM(CY_Target!$F14:L14),AVERAGE(CY_Target!$F14:L14)),"")</f>
        <v>30000</v>
      </c>
      <c r="M14" s="187">
        <f>IFERROR(IF(INDEX(Metrics!$G$6:$G$18,MATCH(CY_Target_Cumulative!$D14,Metrics!$D$6:$D$18,0))=Calc!$K$8,SUM(CY_Target!$F14:M14),AVERAGE(CY_Target!$F14:M14)),"")</f>
        <v>30000</v>
      </c>
      <c r="N14" s="187">
        <f>IFERROR(IF(INDEX(Metrics!$G$6:$G$18,MATCH(CY_Target_Cumulative!$D14,Metrics!$D$6:$D$18,0))=Calc!$K$8,SUM(CY_Target!$F14:N14),AVERAGE(CY_Target!$F14:N14)),"")</f>
        <v>30000</v>
      </c>
      <c r="O14" s="187">
        <f>IFERROR(IF(INDEX(Metrics!$G$6:$G$18,MATCH(CY_Target_Cumulative!$D14,Metrics!$D$6:$D$18,0))=Calc!$K$8,SUM(CY_Target!$F14:O14),AVERAGE(CY_Target!$F14:O14)),"")</f>
        <v>30000</v>
      </c>
      <c r="P14" s="187">
        <f>IFERROR(IF(INDEX(Metrics!$G$6:$G$18,MATCH(CY_Target_Cumulative!$D14,Metrics!$D$6:$D$18,0))=Calc!$K$8,SUM(CY_Target!$F14:P14),AVERAGE(CY_Target!$F14:P14)),"")</f>
        <v>30000</v>
      </c>
      <c r="Q14" s="188">
        <f>IFERROR(IF(INDEX(Metrics!$G$6:$G$18,MATCH(CY_Target_Cumulative!$D14,Metrics!$D$6:$D$18,0))=Calc!$K$8,SUM(CY_Target!$F14:Q14),AVERAGE(CY_Target!$F14:Q14)),"")</f>
        <v>30000</v>
      </c>
    </row>
    <row r="15" spans="1:17" x14ac:dyDescent="0.25">
      <c r="A15" s="3"/>
      <c r="B15" s="62">
        <f>IFERROR(IF(LEN(INDEX(Metrics!$B$6:$E$18,ROW($A15)-ROW($A$5),MATCH(B$5,Metrics!$B$5:$E$5,0)))=0,"",INDEX(Metrics!$B$6:$E$18,ROW($A15)-ROW($A$5),MATCH(B$5,Metrics!$B$5:$E$5,0))),"")</f>
        <v>202</v>
      </c>
      <c r="C15" s="160" t="str">
        <f>IFERROR(IF(LEN(INDEX(Metrics!$B$6:$E$18,ROW($A15)-ROW($A$5),MATCH(C$5,Metrics!$B$5:$E$5,0)))=0,"",INDEX(Metrics!$B$6:$E$18,ROW($A15)-ROW($A$5),MATCH(C$5,Metrics!$B$5:$E$5,0))),"")</f>
        <v>Cost Effectiveness</v>
      </c>
      <c r="D15" s="160" t="str">
        <f>IFERROR(IF(LEN(INDEX(Metrics!$B$6:$E$18,ROW($A15)-ROW($A$5),MATCH(D$5,Metrics!$B$5:$E$5,0)))=0,"",INDEX(Metrics!$B$6:$E$18,ROW($A15)-ROW($A$5),MATCH(D$5,Metrics!$B$5:$E$5,0))),"")</f>
        <v>Rent-Ready Costs</v>
      </c>
      <c r="E15" s="42" t="str">
        <f>IFERROR(IF(LEN(INDEX(Metrics!$B$6:$E$18,ROW($A15)-ROW($A$5),MATCH(E$5,Metrics!$B$5:$E$5,0)))=0,"",INDEX(Metrics!$B$6:$E$18,ROW($A15)-ROW($A$5),MATCH(E$5,Metrics!$B$5:$E$5,0))),"")</f>
        <v>USD</v>
      </c>
      <c r="F15" s="186">
        <f>IFERROR(IF(INDEX(Metrics!$G$6:$G$18,MATCH(CY_Target_Cumulative!$D15,Metrics!$D$6:$D$18,0))=Calc!$K$8,SUM(CY_Target!$F15:F15),AVERAGE(CY_Target!$F15:F15)),"")</f>
        <v>2500</v>
      </c>
      <c r="G15" s="186">
        <f>IFERROR(IF(INDEX(Metrics!$G$6:$G$18,MATCH(CY_Target_Cumulative!$D15,Metrics!$D$6:$D$18,0))=Calc!$K$8,SUM(CY_Target!$F15:G15),AVERAGE(CY_Target!$F15:G15)),"")</f>
        <v>5000</v>
      </c>
      <c r="H15" s="186">
        <f>IFERROR(IF(INDEX(Metrics!$G$6:$G$18,MATCH(CY_Target_Cumulative!$D15,Metrics!$D$6:$D$18,0))=Calc!$K$8,SUM(CY_Target!$F15:H15),AVERAGE(CY_Target!$F15:H15)),"")</f>
        <v>7500</v>
      </c>
      <c r="I15" s="186">
        <f>IFERROR(IF(INDEX(Metrics!$G$6:$G$18,MATCH(CY_Target_Cumulative!$D15,Metrics!$D$6:$D$18,0))=Calc!$K$8,SUM(CY_Target!$F15:I15),AVERAGE(CY_Target!$F15:I15)),"")</f>
        <v>10000</v>
      </c>
      <c r="J15" s="186">
        <f>IFERROR(IF(INDEX(Metrics!$G$6:$G$18,MATCH(CY_Target_Cumulative!$D15,Metrics!$D$6:$D$18,0))=Calc!$K$8,SUM(CY_Target!$F15:J15),AVERAGE(CY_Target!$F15:J15)),"")</f>
        <v>12500</v>
      </c>
      <c r="K15" s="186">
        <f>IFERROR(IF(INDEX(Metrics!$G$6:$G$18,MATCH(CY_Target_Cumulative!$D15,Metrics!$D$6:$D$18,0))=Calc!$K$8,SUM(CY_Target!$F15:K15),AVERAGE(CY_Target!$F15:K15)),"")</f>
        <v>15000</v>
      </c>
      <c r="L15" s="186">
        <f>IFERROR(IF(INDEX(Metrics!$G$6:$G$18,MATCH(CY_Target_Cumulative!$D15,Metrics!$D$6:$D$18,0))=Calc!$K$8,SUM(CY_Target!$F15:L15),AVERAGE(CY_Target!$F15:L15)),"")</f>
        <v>15000</v>
      </c>
      <c r="M15" s="186">
        <f>IFERROR(IF(INDEX(Metrics!$G$6:$G$18,MATCH(CY_Target_Cumulative!$D15,Metrics!$D$6:$D$18,0))=Calc!$K$8,SUM(CY_Target!$F15:M15),AVERAGE(CY_Target!$F15:M15)),"")</f>
        <v>15000</v>
      </c>
      <c r="N15" s="186">
        <f>IFERROR(IF(INDEX(Metrics!$G$6:$G$18,MATCH(CY_Target_Cumulative!$D15,Metrics!$D$6:$D$18,0))=Calc!$K$8,SUM(CY_Target!$F15:N15),AVERAGE(CY_Target!$F15:N15)),"")</f>
        <v>15000</v>
      </c>
      <c r="O15" s="186">
        <f>IFERROR(IF(INDEX(Metrics!$G$6:$G$18,MATCH(CY_Target_Cumulative!$D15,Metrics!$D$6:$D$18,0))=Calc!$K$8,SUM(CY_Target!$F15:O15),AVERAGE(CY_Target!$F15:O15)),"")</f>
        <v>15000</v>
      </c>
      <c r="P15" s="186">
        <f>IFERROR(IF(INDEX(Metrics!$G$6:$G$18,MATCH(CY_Target_Cumulative!$D15,Metrics!$D$6:$D$18,0))=Calc!$K$8,SUM(CY_Target!$F15:P15),AVERAGE(CY_Target!$F15:P15)),"")</f>
        <v>15000</v>
      </c>
      <c r="Q15" s="189">
        <f>IFERROR(IF(INDEX(Metrics!$G$6:$G$18,MATCH(CY_Target_Cumulative!$D15,Metrics!$D$6:$D$18,0))=Calc!$K$8,SUM(CY_Target!$F15:Q15),AVERAGE(CY_Target!$F15:Q15)),"")</f>
        <v>15000</v>
      </c>
    </row>
    <row r="16" spans="1:17" x14ac:dyDescent="0.25">
      <c r="A16" s="3"/>
      <c r="B16" s="62">
        <f>IFERROR(IF(LEN(INDEX(Metrics!$B$6:$E$18,ROW($A16)-ROW($A$5),MATCH(B$5,Metrics!$B$5:$E$5,0)))=0,"",INDEX(Metrics!$B$6:$E$18,ROW($A16)-ROW($A$5),MATCH(B$5,Metrics!$B$5:$E$5,0))),"")</f>
        <v>203</v>
      </c>
      <c r="C16" s="160" t="str">
        <f>IFERROR(IF(LEN(INDEX(Metrics!$B$6:$E$18,ROW($A16)-ROW($A$5),MATCH(C$5,Metrics!$B$5:$E$5,0)))=0,"",INDEX(Metrics!$B$6:$E$18,ROW($A16)-ROW($A$5),MATCH(C$5,Metrics!$B$5:$E$5,0))),"")</f>
        <v>Cost Effectiveness</v>
      </c>
      <c r="D16" s="160" t="str">
        <f>IFERROR(IF(LEN(INDEX(Metrics!$B$6:$E$18,ROW($A16)-ROW($A$5),MATCH(D$5,Metrics!$B$5:$E$5,0)))=0,"",INDEX(Metrics!$B$6:$E$18,ROW($A16)-ROW($A$5),MATCH(D$5,Metrics!$B$5:$E$5,0))),"")</f>
        <v>Repair and Maintenance Costs</v>
      </c>
      <c r="E16" s="42" t="str">
        <f>IFERROR(IF(LEN(INDEX(Metrics!$B$6:$E$18,ROW($A16)-ROW($A$5),MATCH(E$5,Metrics!$B$5:$E$5,0)))=0,"",INDEX(Metrics!$B$6:$E$18,ROW($A16)-ROW($A$5),MATCH(E$5,Metrics!$B$5:$E$5,0))),"")</f>
        <v>USD</v>
      </c>
      <c r="F16" s="186">
        <f>IFERROR(IF(INDEX(Metrics!$G$6:$G$18,MATCH(CY_Target_Cumulative!$D16,Metrics!$D$6:$D$18,0))=Calc!$K$8,SUM(CY_Target!$F16:F16),AVERAGE(CY_Target!$F16:F16)),"")</f>
        <v>1250</v>
      </c>
      <c r="G16" s="186">
        <f>IFERROR(IF(INDEX(Metrics!$G$6:$G$18,MATCH(CY_Target_Cumulative!$D16,Metrics!$D$6:$D$18,0))=Calc!$K$8,SUM(CY_Target!$F16:G16),AVERAGE(CY_Target!$F16:G16)),"")</f>
        <v>2500</v>
      </c>
      <c r="H16" s="186">
        <f>IFERROR(IF(INDEX(Metrics!$G$6:$G$18,MATCH(CY_Target_Cumulative!$D16,Metrics!$D$6:$D$18,0))=Calc!$K$8,SUM(CY_Target!$F16:H16),AVERAGE(CY_Target!$F16:H16)),"")</f>
        <v>3750</v>
      </c>
      <c r="I16" s="186">
        <f>IFERROR(IF(INDEX(Metrics!$G$6:$G$18,MATCH(CY_Target_Cumulative!$D16,Metrics!$D$6:$D$18,0))=Calc!$K$8,SUM(CY_Target!$F16:I16),AVERAGE(CY_Target!$F16:I16)),"")</f>
        <v>5000</v>
      </c>
      <c r="J16" s="186">
        <f>IFERROR(IF(INDEX(Metrics!$G$6:$G$18,MATCH(CY_Target_Cumulative!$D16,Metrics!$D$6:$D$18,0))=Calc!$K$8,SUM(CY_Target!$F16:J16),AVERAGE(CY_Target!$F16:J16)),"")</f>
        <v>6250</v>
      </c>
      <c r="K16" s="186">
        <f>IFERROR(IF(INDEX(Metrics!$G$6:$G$18,MATCH(CY_Target_Cumulative!$D16,Metrics!$D$6:$D$18,0))=Calc!$K$8,SUM(CY_Target!$F16:K16),AVERAGE(CY_Target!$F16:K16)),"")</f>
        <v>7500</v>
      </c>
      <c r="L16" s="187">
        <f>IFERROR(IF(INDEX(Metrics!$G$6:$G$18,MATCH(CY_Target_Cumulative!$D16,Metrics!$D$6:$D$18,0))=Calc!$K$8,SUM(CY_Target!$F16:L16),AVERAGE(CY_Target!$F16:L16)),"")</f>
        <v>7500</v>
      </c>
      <c r="M16" s="187">
        <f>IFERROR(IF(INDEX(Metrics!$G$6:$G$18,MATCH(CY_Target_Cumulative!$D16,Metrics!$D$6:$D$18,0))=Calc!$K$8,SUM(CY_Target!$F16:M16),AVERAGE(CY_Target!$F16:M16)),"")</f>
        <v>7500</v>
      </c>
      <c r="N16" s="187">
        <f>IFERROR(IF(INDEX(Metrics!$G$6:$G$18,MATCH(CY_Target_Cumulative!$D16,Metrics!$D$6:$D$18,0))=Calc!$K$8,SUM(CY_Target!$F16:N16),AVERAGE(CY_Target!$F16:N16)),"")</f>
        <v>7500</v>
      </c>
      <c r="O16" s="187">
        <f>IFERROR(IF(INDEX(Metrics!$G$6:$G$18,MATCH(CY_Target_Cumulative!$D16,Metrics!$D$6:$D$18,0))=Calc!$K$8,SUM(CY_Target!$F16:O16),AVERAGE(CY_Target!$F16:O16)),"")</f>
        <v>7500</v>
      </c>
      <c r="P16" s="187">
        <f>IFERROR(IF(INDEX(Metrics!$G$6:$G$18,MATCH(CY_Target_Cumulative!$D16,Metrics!$D$6:$D$18,0))=Calc!$K$8,SUM(CY_Target!$F16:P16),AVERAGE(CY_Target!$F16:P16)),"")</f>
        <v>7500</v>
      </c>
      <c r="Q16" s="188">
        <f>IFERROR(IF(INDEX(Metrics!$G$6:$G$18,MATCH(CY_Target_Cumulative!$D16,Metrics!$D$6:$D$18,0))=Calc!$K$8,SUM(CY_Target!$F16:Q16),AVERAGE(CY_Target!$F16:Q16)),"")</f>
        <v>7500</v>
      </c>
    </row>
    <row r="17" spans="1:17" x14ac:dyDescent="0.25">
      <c r="A17" s="3"/>
      <c r="B17" s="62">
        <f>IFERROR(IF(LEN(INDEX(Metrics!$B$6:$E$18,ROW($A17)-ROW($A$5),MATCH(B$5,Metrics!$B$5:$E$5,0)))=0,"",INDEX(Metrics!$B$6:$E$18,ROW($A17)-ROW($A$5),MATCH(B$5,Metrics!$B$5:$E$5,0))),"")</f>
        <v>204</v>
      </c>
      <c r="C17" s="160" t="str">
        <f>IFERROR(IF(LEN(INDEX(Metrics!$B$6:$E$18,ROW($A17)-ROW($A$5),MATCH(C$5,Metrics!$B$5:$E$5,0)))=0,"",INDEX(Metrics!$B$6:$E$18,ROW($A17)-ROW($A$5),MATCH(C$5,Metrics!$B$5:$E$5,0))),"")</f>
        <v>Cost Effectiveness</v>
      </c>
      <c r="D17" s="160" t="str">
        <f>IFERROR(IF(LEN(INDEX(Metrics!$B$6:$E$18,ROW($A17)-ROW($A$5),MATCH(D$5,Metrics!$B$5:$E$5,0)))=0,"",INDEX(Metrics!$B$6:$E$18,ROW($A17)-ROW($A$5),MATCH(D$5,Metrics!$B$5:$E$5,0))),"")</f>
        <v/>
      </c>
      <c r="E17" s="42" t="str">
        <f>IFERROR(IF(LEN(INDEX(Metrics!$B$6:$E$18,ROW($A17)-ROW($A$5),MATCH(E$5,Metrics!$B$5:$E$5,0)))=0,"",INDEX(Metrics!$B$6:$E$18,ROW($A17)-ROW($A$5),MATCH(E$5,Metrics!$B$5:$E$5,0))),"")</f>
        <v/>
      </c>
      <c r="F17" s="132" t="str">
        <f>IFERROR(IF(INDEX(Metrics!$G$6:$G$18,MATCH(CY_Target_Cumulative!$D17,Metrics!$D$6:$D$18,0))=Calc!$K$8,SUM(CY_Target!$F17:F17),AVERAGE(CY_Target!$F17:F17)),"")</f>
        <v/>
      </c>
      <c r="G17" s="132" t="str">
        <f>IFERROR(IF(INDEX(Metrics!$G$6:$G$18,MATCH(CY_Target_Cumulative!$D17,Metrics!$D$6:$D$18,0))=Calc!$K$8,SUM(CY_Target!$F17:G17),AVERAGE(CY_Target!$F17:G17)),"")</f>
        <v/>
      </c>
      <c r="H17" s="132" t="str">
        <f>IFERROR(IF(INDEX(Metrics!$G$6:$G$18,MATCH(CY_Target_Cumulative!$D17,Metrics!$D$6:$D$18,0))=Calc!$K$8,SUM(CY_Target!$F17:H17),AVERAGE(CY_Target!$F17:H17)),"")</f>
        <v/>
      </c>
      <c r="I17" s="132" t="str">
        <f>IFERROR(IF(INDEX(Metrics!$G$6:$G$18,MATCH(CY_Target_Cumulative!$D17,Metrics!$D$6:$D$18,0))=Calc!$K$8,SUM(CY_Target!$F17:I17),AVERAGE(CY_Target!$F17:I17)),"")</f>
        <v/>
      </c>
      <c r="J17" s="132" t="str">
        <f>IFERROR(IF(INDEX(Metrics!$G$6:$G$18,MATCH(CY_Target_Cumulative!$D17,Metrics!$D$6:$D$18,0))=Calc!$K$8,SUM(CY_Target!$F17:J17),AVERAGE(CY_Target!$F17:J17)),"")</f>
        <v/>
      </c>
      <c r="K17" s="132" t="str">
        <f>IFERROR(IF(INDEX(Metrics!$G$6:$G$18,MATCH(CY_Target_Cumulative!$D17,Metrics!$D$6:$D$18,0))=Calc!$K$8,SUM(CY_Target!$F17:K17),AVERAGE(CY_Target!$F17:K17)),"")</f>
        <v/>
      </c>
      <c r="L17" s="45" t="str">
        <f>IFERROR(IF(INDEX(Metrics!$G$6:$G$18,MATCH(CY_Target_Cumulative!$D17,Metrics!$D$6:$D$18,0))=Calc!$K$8,SUM(CY_Target!$F17:L17),AVERAGE(CY_Target!$F17:L17)),"")</f>
        <v/>
      </c>
      <c r="M17" s="45" t="str">
        <f>IFERROR(IF(INDEX(Metrics!$G$6:$G$18,MATCH(CY_Target_Cumulative!$D17,Metrics!$D$6:$D$18,0))=Calc!$K$8,SUM(CY_Target!$F17:M17),AVERAGE(CY_Target!$F17:M17)),"")</f>
        <v/>
      </c>
      <c r="N17" s="45" t="str">
        <f>IFERROR(IF(INDEX(Metrics!$G$6:$G$18,MATCH(CY_Target_Cumulative!$D17,Metrics!$D$6:$D$18,0))=Calc!$K$8,SUM(CY_Target!$F17:N17),AVERAGE(CY_Target!$F17:N17)),"")</f>
        <v/>
      </c>
      <c r="O17" s="45" t="str">
        <f>IFERROR(IF(INDEX(Metrics!$G$6:$G$18,MATCH(CY_Target_Cumulative!$D17,Metrics!$D$6:$D$18,0))=Calc!$K$8,SUM(CY_Target!$F17:O17),AVERAGE(CY_Target!$F17:O17)),"")</f>
        <v/>
      </c>
      <c r="P17" s="45" t="str">
        <f>IFERROR(IF(INDEX(Metrics!$G$6:$G$18,MATCH(CY_Target_Cumulative!$D17,Metrics!$D$6:$D$18,0))=Calc!$K$8,SUM(CY_Target!$F17:P17),AVERAGE(CY_Target!$F17:P17)),"")</f>
        <v/>
      </c>
      <c r="Q17" s="69" t="str">
        <f>IFERROR(IF(INDEX(Metrics!$G$6:$G$18,MATCH(CY_Target_Cumulative!$D17,Metrics!$D$6:$D$18,0))=Calc!$K$8,SUM(CY_Target!$F17:Q17),AVERAGE(CY_Target!$F17:Q17)),"")</f>
        <v/>
      </c>
    </row>
    <row r="18" spans="1:17" x14ac:dyDescent="0.25">
      <c r="A18" s="3"/>
      <c r="B18" s="62">
        <f>IFERROR(IF(LEN(INDEX(Metrics!$B$6:$E$18,ROW($A18)-ROW($A$5),MATCH(B$5,Metrics!$B$5:$E$5,0)))=0,"",INDEX(Metrics!$B$6:$E$18,ROW($A18)-ROW($A$5),MATCH(B$5,Metrics!$B$5:$E$5,0))),"")</f>
        <v>205</v>
      </c>
      <c r="C18" s="160" t="str">
        <f>IFERROR(IF(LEN(INDEX(Metrics!$B$6:$E$18,ROW($A18)-ROW($A$5),MATCH(C$5,Metrics!$B$5:$E$5,0)))=0,"",INDEX(Metrics!$B$6:$E$18,ROW($A18)-ROW($A$5),MATCH(C$5,Metrics!$B$5:$E$5,0))),"")</f>
        <v>Cost Effectiveness</v>
      </c>
      <c r="D18" s="160" t="str">
        <f>IFERROR(IF(LEN(INDEX(Metrics!$B$6:$E$18,ROW($A18)-ROW($A$5),MATCH(D$5,Metrics!$B$5:$E$5,0)))=0,"",INDEX(Metrics!$B$6:$E$18,ROW($A18)-ROW($A$5),MATCH(D$5,Metrics!$B$5:$E$5,0))),"")</f>
        <v/>
      </c>
      <c r="E18" s="42" t="str">
        <f>IFERROR(IF(LEN(INDEX(Metrics!$B$6:$E$18,ROW($A18)-ROW($A$5),MATCH(E$5,Metrics!$B$5:$E$5,0)))=0,"",INDEX(Metrics!$B$6:$E$18,ROW($A18)-ROW($A$5),MATCH(E$5,Metrics!$B$5:$E$5,0))),"")</f>
        <v/>
      </c>
      <c r="F18" s="132" t="str">
        <f>IFERROR(IF(INDEX(Metrics!$G$6:$G$18,MATCH(CY_Target_Cumulative!$D18,Metrics!$D$6:$D$18,0))=Calc!$K$8,SUM(CY_Target!$F18:F18),AVERAGE(CY_Target!$F18:F18)),"")</f>
        <v/>
      </c>
      <c r="G18" s="132" t="str">
        <f>IFERROR(IF(INDEX(Metrics!$G$6:$G$18,MATCH(CY_Target_Cumulative!$D18,Metrics!$D$6:$D$18,0))=Calc!$K$8,SUM(CY_Target!$F18:G18),AVERAGE(CY_Target!$F18:G18)),"")</f>
        <v/>
      </c>
      <c r="H18" s="132" t="str">
        <f>IFERROR(IF(INDEX(Metrics!$G$6:$G$18,MATCH(CY_Target_Cumulative!$D18,Metrics!$D$6:$D$18,0))=Calc!$K$8,SUM(CY_Target!$F18:H18),AVERAGE(CY_Target!$F18:H18)),"")</f>
        <v/>
      </c>
      <c r="I18" s="132" t="str">
        <f>IFERROR(IF(INDEX(Metrics!$G$6:$G$18,MATCH(CY_Target_Cumulative!$D18,Metrics!$D$6:$D$18,0))=Calc!$K$8,SUM(CY_Target!$F18:I18),AVERAGE(CY_Target!$F18:I18)),"")</f>
        <v/>
      </c>
      <c r="J18" s="132" t="str">
        <f>IFERROR(IF(INDEX(Metrics!$G$6:$G$18,MATCH(CY_Target_Cumulative!$D18,Metrics!$D$6:$D$18,0))=Calc!$K$8,SUM(CY_Target!$F18:J18),AVERAGE(CY_Target!$F18:J18)),"")</f>
        <v/>
      </c>
      <c r="K18" s="132" t="str">
        <f>IFERROR(IF(INDEX(Metrics!$G$6:$G$18,MATCH(CY_Target_Cumulative!$D18,Metrics!$D$6:$D$18,0))=Calc!$K$8,SUM(CY_Target!$F18:K18),AVERAGE(CY_Target!$F18:K18)),"")</f>
        <v/>
      </c>
      <c r="L18" s="45" t="str">
        <f>IFERROR(IF(INDEX(Metrics!$G$6:$G$18,MATCH(CY_Target_Cumulative!$D18,Metrics!$D$6:$D$18,0))=Calc!$K$8,SUM(CY_Target!$F18:L18),AVERAGE(CY_Target!$F18:L18)),"")</f>
        <v/>
      </c>
      <c r="M18" s="45" t="str">
        <f>IFERROR(IF(INDEX(Metrics!$G$6:$G$18,MATCH(CY_Target_Cumulative!$D18,Metrics!$D$6:$D$18,0))=Calc!$K$8,SUM(CY_Target!$F18:M18),AVERAGE(CY_Target!$F18:M18)),"")</f>
        <v/>
      </c>
      <c r="N18" s="45" t="str">
        <f>IFERROR(IF(INDEX(Metrics!$G$6:$G$18,MATCH(CY_Target_Cumulative!$D18,Metrics!$D$6:$D$18,0))=Calc!$K$8,SUM(CY_Target!$F18:N18),AVERAGE(CY_Target!$F18:N18)),"")</f>
        <v/>
      </c>
      <c r="O18" s="45" t="str">
        <f>IFERROR(IF(INDEX(Metrics!$G$6:$G$18,MATCH(CY_Target_Cumulative!$D18,Metrics!$D$6:$D$18,0))=Calc!$K$8,SUM(CY_Target!$F18:O18),AVERAGE(CY_Target!$F18:O18)),"")</f>
        <v/>
      </c>
      <c r="P18" s="45" t="str">
        <f>IFERROR(IF(INDEX(Metrics!$G$6:$G$18,MATCH(CY_Target_Cumulative!$D18,Metrics!$D$6:$D$18,0))=Calc!$K$8,SUM(CY_Target!$F18:P18),AVERAGE(CY_Target!$F18:P18)),"")</f>
        <v/>
      </c>
      <c r="Q18" s="69" t="str">
        <f>IFERROR(IF(INDEX(Metrics!$G$6:$G$18,MATCH(CY_Target_Cumulative!$D18,Metrics!$D$6:$D$18,0))=Calc!$K$8,SUM(CY_Target!$F18:Q18),AVERAGE(CY_Target!$F18:Q18)),"")</f>
        <v/>
      </c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4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6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6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3"/>
      <c r="G30" s="223"/>
      <c r="H30" s="223"/>
      <c r="I30" s="223"/>
      <c r="J30" s="223"/>
      <c r="K30" s="223"/>
      <c r="L30" s="225"/>
      <c r="M30" s="225"/>
      <c r="N30" s="225"/>
      <c r="O30" s="225"/>
      <c r="P30" s="225"/>
      <c r="Q30" s="226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4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1"/>
      <c r="C41" s="202"/>
      <c r="D41" s="202"/>
      <c r="E41" s="203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1"/>
      <c r="C42" s="202"/>
      <c r="D42" s="202"/>
      <c r="E42" s="203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1"/>
      <c r="C43" s="202"/>
      <c r="D43" s="202"/>
      <c r="E43" s="203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1"/>
      <c r="C44" s="202"/>
      <c r="D44" s="202"/>
      <c r="E44" s="20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4"/>
    </row>
    <row r="45" spans="1:17" x14ac:dyDescent="0.25">
      <c r="A45" s="3"/>
      <c r="B45" s="201"/>
      <c r="C45" s="202"/>
      <c r="D45" s="202"/>
      <c r="E45" s="20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4"/>
    </row>
    <row r="46" spans="1:17" x14ac:dyDescent="0.25">
      <c r="A46" s="3"/>
      <c r="B46" s="201"/>
      <c r="C46" s="202"/>
      <c r="D46" s="202"/>
      <c r="E46" s="20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4"/>
    </row>
    <row r="47" spans="1:17" x14ac:dyDescent="0.25">
      <c r="A47" s="3"/>
      <c r="B47" s="201"/>
      <c r="C47" s="202"/>
      <c r="D47" s="202"/>
      <c r="E47" s="20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4"/>
    </row>
    <row r="48" spans="1:17" x14ac:dyDescent="0.25">
      <c r="A48" s="3"/>
      <c r="B48" s="201"/>
      <c r="C48" s="202"/>
      <c r="D48" s="202"/>
      <c r="E48" s="20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</row>
    <row r="49" spans="1:17" x14ac:dyDescent="0.25">
      <c r="A49" s="3"/>
      <c r="B49" s="201"/>
      <c r="C49" s="202"/>
      <c r="D49" s="202"/>
      <c r="E49" s="20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4"/>
    </row>
    <row r="50" spans="1:17" x14ac:dyDescent="0.25">
      <c r="A50" s="3"/>
      <c r="B50" s="201"/>
      <c r="C50" s="202"/>
      <c r="D50" s="202"/>
      <c r="E50" s="20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4"/>
    </row>
    <row r="51" spans="1:17" x14ac:dyDescent="0.25">
      <c r="A51" s="3"/>
      <c r="B51" s="201"/>
      <c r="C51" s="202"/>
      <c r="D51" s="202"/>
      <c r="E51" s="20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4"/>
    </row>
    <row r="52" spans="1:17" x14ac:dyDescent="0.25">
      <c r="A52" s="3"/>
      <c r="B52" s="201"/>
      <c r="C52" s="202"/>
      <c r="D52" s="202"/>
      <c r="E52" s="20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4"/>
    </row>
    <row r="53" spans="1:17" x14ac:dyDescent="0.25">
      <c r="A53" s="3"/>
      <c r="B53" s="201"/>
      <c r="C53" s="202"/>
      <c r="D53" s="202"/>
      <c r="E53" s="20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4"/>
    </row>
    <row r="54" spans="1:17" x14ac:dyDescent="0.25">
      <c r="A54" s="3"/>
      <c r="B54" s="201"/>
      <c r="C54" s="202"/>
      <c r="D54" s="202"/>
      <c r="E54" s="20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4"/>
    </row>
    <row r="55" spans="1:17" x14ac:dyDescent="0.25">
      <c r="A55" s="3"/>
      <c r="B55" s="201"/>
      <c r="C55" s="202"/>
      <c r="D55" s="202"/>
      <c r="E55" s="20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4"/>
    </row>
    <row r="56" spans="1:17" x14ac:dyDescent="0.25">
      <c r="B56" s="201"/>
      <c r="C56" s="202"/>
      <c r="D56" s="202"/>
      <c r="E56" s="20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4"/>
    </row>
    <row r="57" spans="1:17" x14ac:dyDescent="0.25">
      <c r="B57" s="201"/>
      <c r="C57" s="202"/>
      <c r="D57" s="202"/>
      <c r="E57" s="20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4"/>
    </row>
    <row r="58" spans="1:17" x14ac:dyDescent="0.25">
      <c r="B58" s="201"/>
      <c r="C58" s="202"/>
      <c r="D58" s="202"/>
      <c r="E58" s="20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4"/>
    </row>
    <row r="59" spans="1:17" x14ac:dyDescent="0.25">
      <c r="B59" s="201"/>
      <c r="C59" s="202"/>
      <c r="D59" s="202"/>
      <c r="E59" s="20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4"/>
    </row>
    <row r="60" spans="1:17" x14ac:dyDescent="0.25">
      <c r="B60" s="201"/>
      <c r="C60" s="202"/>
      <c r="D60" s="202"/>
      <c r="E60" s="20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4"/>
    </row>
    <row r="61" spans="1:17" x14ac:dyDescent="0.25">
      <c r="B61" s="201"/>
      <c r="C61" s="202"/>
      <c r="D61" s="202"/>
      <c r="E61" s="20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4"/>
    </row>
    <row r="62" spans="1:17" x14ac:dyDescent="0.25">
      <c r="B62" s="201"/>
      <c r="C62" s="202"/>
      <c r="D62" s="202"/>
      <c r="E62" s="20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4"/>
    </row>
    <row r="63" spans="1:17" x14ac:dyDescent="0.25">
      <c r="B63" s="201"/>
      <c r="C63" s="202"/>
      <c r="D63" s="202"/>
      <c r="E63" s="20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4"/>
    </row>
    <row r="64" spans="1:17" x14ac:dyDescent="0.25">
      <c r="B64" s="201"/>
      <c r="C64" s="202"/>
      <c r="D64" s="202"/>
      <c r="E64" s="20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4"/>
    </row>
    <row r="65" spans="2:17" x14ac:dyDescent="0.25">
      <c r="B65" s="201"/>
      <c r="C65" s="202"/>
      <c r="D65" s="202"/>
      <c r="E65" s="20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4"/>
    </row>
    <row r="66" spans="2:17" x14ac:dyDescent="0.25">
      <c r="B66" s="201"/>
      <c r="C66" s="202"/>
      <c r="D66" s="202"/>
      <c r="E66" s="20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4"/>
    </row>
    <row r="67" spans="2:17" x14ac:dyDescent="0.25">
      <c r="B67" s="201"/>
      <c r="C67" s="202"/>
      <c r="D67" s="202"/>
      <c r="E67" s="20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4"/>
    </row>
    <row r="68" spans="2:17" x14ac:dyDescent="0.25">
      <c r="B68" s="201"/>
      <c r="C68" s="202"/>
      <c r="D68" s="202"/>
      <c r="E68" s="20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4"/>
    </row>
    <row r="69" spans="2:17" x14ac:dyDescent="0.25">
      <c r="B69" s="201"/>
      <c r="C69" s="202"/>
      <c r="D69" s="202"/>
      <c r="E69" s="20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4"/>
    </row>
    <row r="70" spans="2:17" x14ac:dyDescent="0.25">
      <c r="B70" s="208"/>
      <c r="C70" s="209"/>
      <c r="D70" s="209"/>
      <c r="E70" s="210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9"/>
    </row>
  </sheetData>
  <sheetProtection algorithmName="SHA-512" hashValue="k3iP8KbfQDCj5lix2SQ4RYnNuDAmcStBjMdRfyHRoKErlaSIbCBvQDYr6F5/xBTdX8Blrk49ng0eijfAinwi3Q==" saltValue="Fb3c+tAxlhmuThNmZT9Qv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IFERROR(IF(LEN(INDEX(Metrics!$B$6:$E$18,ROW($A6)-ROW($A$5),MATCH(B$5,Metrics!$B$5:$E$5,0)))=0,"",INDEX(Metrics!$B$6:$E$18,ROW($A6)-ROW($A$5),MATCH(B$5,Metrics!$B$5:$E$5,0))),"")</f>
        <v>101</v>
      </c>
      <c r="C6" s="161" t="str">
        <f>IFERROR(IF(LEN(INDEX(Metrics!$B$6:$E$18,ROW($A6)-ROW($A$5),MATCH(C$5,Metrics!$B$5:$E$5,0)))=0,"",INDEX(Metrics!$B$6:$E$18,ROW($A6)-ROW($A$5),MATCH(C$5,Metrics!$B$5:$E$5,0))),"")</f>
        <v>Company Properties</v>
      </c>
      <c r="D6" s="161" t="str">
        <f>IFERROR(IF(LEN(INDEX(Metrics!$B$6:$E$18,ROW($A6)-ROW($A$5),MATCH(D$5,Metrics!$B$5:$E$5,0)))=0,"",INDEX(Metrics!$B$6:$E$18,ROW($A6)-ROW($A$5),MATCH(D$5,Metrics!$B$5:$E$5,0))),"")</f>
        <v>Avg Commission per Sale</v>
      </c>
      <c r="E6" s="68" t="str">
        <f>IFERROR(IF(LEN(INDEX(Metrics!$B$6:$E$18,ROW($A6)-ROW($A$5),MATCH(E$5,Metrics!$B$5:$E$5,0)))=0,"",INDEX(Metrics!$B$6:$E$18,ROW($A6)-ROW($A$5),MATCH(E$5,Metrics!$B$5:$E$5,0))),"")</f>
        <v>USD</v>
      </c>
      <c r="F6" s="183">
        <f>IFERROR(IF(INDEX(Metrics!$G$6:$G$18,MATCH(PY_Actual_Cumulative!$D6,Metrics!$D$6:$D$18,0))=Calc!$K$8,SUM(PY_Actual!$F6:F6),AVERAGE(PY_Actual!$F6:F6)),"")</f>
        <v>1250</v>
      </c>
      <c r="G6" s="183">
        <f>IFERROR(IF(INDEX(Metrics!$G$6:$G$18,MATCH(PY_Actual_Cumulative!$D6,Metrics!$D$6:$D$18,0))=Calc!$K$8,SUM(PY_Actual!$F6:G6),AVERAGE(PY_Actual!$F6:G6)),"")</f>
        <v>1275</v>
      </c>
      <c r="H6" s="183">
        <f>IFERROR(IF(INDEX(Metrics!$G$6:$G$18,MATCH(PY_Actual_Cumulative!$D6,Metrics!$D$6:$D$18,0))=Calc!$K$8,SUM(PY_Actual!$F6:H6),AVERAGE(PY_Actual!$F6:H6)),"")</f>
        <v>1300</v>
      </c>
      <c r="I6" s="183">
        <f>IFERROR(IF(INDEX(Metrics!$G$6:$G$18,MATCH(PY_Actual_Cumulative!$D6,Metrics!$D$6:$D$18,0))=Calc!$K$8,SUM(PY_Actual!$F6:I6),AVERAGE(PY_Actual!$F6:I6)),"")</f>
        <v>1325</v>
      </c>
      <c r="J6" s="183">
        <f>IFERROR(IF(INDEX(Metrics!$G$6:$G$18,MATCH(PY_Actual_Cumulative!$D6,Metrics!$D$6:$D$18,0))=Calc!$K$8,SUM(PY_Actual!$F6:J6),AVERAGE(PY_Actual!$F6:J6)),"")</f>
        <v>1350</v>
      </c>
      <c r="K6" s="183">
        <f>IFERROR(IF(INDEX(Metrics!$G$6:$G$18,MATCH(PY_Actual_Cumulative!$D6,Metrics!$D$6:$D$18,0))=Calc!$K$8,SUM(PY_Actual!$F6:K6),AVERAGE(PY_Actual!$F6:K6)),"")</f>
        <v>1375</v>
      </c>
      <c r="L6" s="184">
        <f>IFERROR(IF(INDEX(Metrics!$G$6:$G$18,MATCH(PY_Actual_Cumulative!$D6,Metrics!$D$6:$D$18,0))=Calc!$K$8,SUM(PY_Actual!$F6:L6),AVERAGE(PY_Actual!$F6:L6)),"")</f>
        <v>1375</v>
      </c>
      <c r="M6" s="184">
        <f>IFERROR(IF(INDEX(Metrics!$G$6:$G$18,MATCH(PY_Actual_Cumulative!$D6,Metrics!$D$6:$D$18,0))=Calc!$K$8,SUM(PY_Actual!$F6:M6),AVERAGE(PY_Actual!$F6:M6)),"")</f>
        <v>1375</v>
      </c>
      <c r="N6" s="184">
        <f>IFERROR(IF(INDEX(Metrics!$G$6:$G$18,MATCH(PY_Actual_Cumulative!$D6,Metrics!$D$6:$D$18,0))=Calc!$K$8,SUM(PY_Actual!$F6:N6),AVERAGE(PY_Actual!$F6:N6)),"")</f>
        <v>1375</v>
      </c>
      <c r="O6" s="184">
        <f>IFERROR(IF(INDEX(Metrics!$G$6:$G$18,MATCH(PY_Actual_Cumulative!$D6,Metrics!$D$6:$D$18,0))=Calc!$K$8,SUM(PY_Actual!$F6:O6),AVERAGE(PY_Actual!$F6:O6)),"")</f>
        <v>1375</v>
      </c>
      <c r="P6" s="184">
        <f>IFERROR(IF(INDEX(Metrics!$G$6:$G$18,MATCH(PY_Actual_Cumulative!$D6,Metrics!$D$6:$D$18,0))=Calc!$K$8,SUM(PY_Actual!$F6:P6),AVERAGE(PY_Actual!$F6:P6)),"")</f>
        <v>1375</v>
      </c>
      <c r="Q6" s="185">
        <f>IFERROR(IF(INDEX(Metrics!$G$6:$G$18,MATCH(PY_Actual_Cumulative!$D6,Metrics!$D$6:$D$18,0))=Calc!$K$8,SUM(PY_Actual!$F6:Q6),AVERAGE(PY_Actual!$F6:Q6)),"")</f>
        <v>1375</v>
      </c>
    </row>
    <row r="7" spans="1:17" x14ac:dyDescent="0.25">
      <c r="A7" s="3"/>
      <c r="B7" s="62">
        <f>IFERROR(IF(LEN(INDEX(Metrics!$B$6:$E$18,ROW($A7)-ROW($A$5),MATCH(B$5,Metrics!$B$5:$E$5,0)))=0,"",INDEX(Metrics!$B$6:$E$18,ROW($A7)-ROW($A$5),MATCH(B$5,Metrics!$B$5:$E$5,0))),"")</f>
        <v>102</v>
      </c>
      <c r="C7" s="160" t="str">
        <f>IFERROR(IF(LEN(INDEX(Metrics!$B$6:$E$18,ROW($A7)-ROW($A$5),MATCH(C$5,Metrics!$B$5:$E$5,0)))=0,"",INDEX(Metrics!$B$6:$E$18,ROW($A7)-ROW($A$5),MATCH(C$5,Metrics!$B$5:$E$5,0))),"")</f>
        <v>Company Properties</v>
      </c>
      <c r="D7" s="160" t="str">
        <f>IFERROR(IF(LEN(INDEX(Metrics!$B$6:$E$18,ROW($A7)-ROW($A$5),MATCH(D$5,Metrics!$B$5:$E$5,0)))=0,"",INDEX(Metrics!$B$6:$E$18,ROW($A7)-ROW($A$5),MATCH(D$5,Metrics!$B$5:$E$5,0))),"")</f>
        <v>Avg Commission per Salesperson</v>
      </c>
      <c r="E7" s="42" t="str">
        <f>IFERROR(IF(LEN(INDEX(Metrics!$B$6:$E$18,ROW($A7)-ROW($A$5),MATCH(E$5,Metrics!$B$5:$E$5,0)))=0,"",INDEX(Metrics!$B$6:$E$18,ROW($A7)-ROW($A$5),MATCH(E$5,Metrics!$B$5:$E$5,0))),"")</f>
        <v>USD</v>
      </c>
      <c r="F7" s="186">
        <f>IFERROR(IF(INDEX(Metrics!$G$6:$G$18,MATCH(PY_Actual_Cumulative!$D7,Metrics!$D$6:$D$18,0))=Calc!$K$8,SUM(PY_Actual!$F7:F7),AVERAGE(PY_Actual!$F7:F7)),"")</f>
        <v>690</v>
      </c>
      <c r="G7" s="186">
        <f>IFERROR(IF(INDEX(Metrics!$G$6:$G$18,MATCH(PY_Actual_Cumulative!$D7,Metrics!$D$6:$D$18,0))=Calc!$K$8,SUM(PY_Actual!$F7:G7),AVERAGE(PY_Actual!$F7:G7)),"")</f>
        <v>695</v>
      </c>
      <c r="H7" s="186">
        <f>IFERROR(IF(INDEX(Metrics!$G$6:$G$18,MATCH(PY_Actual_Cumulative!$D7,Metrics!$D$6:$D$18,0))=Calc!$K$8,SUM(PY_Actual!$F7:H7),AVERAGE(PY_Actual!$F7:H7)),"")</f>
        <v>700</v>
      </c>
      <c r="I7" s="186">
        <f>IFERROR(IF(INDEX(Metrics!$G$6:$G$18,MATCH(PY_Actual_Cumulative!$D7,Metrics!$D$6:$D$18,0))=Calc!$K$8,SUM(PY_Actual!$F7:I7),AVERAGE(PY_Actual!$F7:I7)),"")</f>
        <v>705</v>
      </c>
      <c r="J7" s="186">
        <f>IFERROR(IF(INDEX(Metrics!$G$6:$G$18,MATCH(PY_Actual_Cumulative!$D7,Metrics!$D$6:$D$18,0))=Calc!$K$8,SUM(PY_Actual!$F7:J7),AVERAGE(PY_Actual!$F7:J7)),"")</f>
        <v>710</v>
      </c>
      <c r="K7" s="186">
        <f>IFERROR(IF(INDEX(Metrics!$G$6:$G$18,MATCH(PY_Actual_Cumulative!$D7,Metrics!$D$6:$D$18,0))=Calc!$K$8,SUM(PY_Actual!$F7:K7),AVERAGE(PY_Actual!$F7:K7)),"")</f>
        <v>715</v>
      </c>
      <c r="L7" s="187">
        <f>IFERROR(IF(INDEX(Metrics!$G$6:$G$18,MATCH(PY_Actual_Cumulative!$D7,Metrics!$D$6:$D$18,0))=Calc!$K$8,SUM(PY_Actual!$F7:L7),AVERAGE(PY_Actual!$F7:L7)),"")</f>
        <v>715</v>
      </c>
      <c r="M7" s="187">
        <f>IFERROR(IF(INDEX(Metrics!$G$6:$G$18,MATCH(PY_Actual_Cumulative!$D7,Metrics!$D$6:$D$18,0))=Calc!$K$8,SUM(PY_Actual!$F7:M7),AVERAGE(PY_Actual!$F7:M7)),"")</f>
        <v>715</v>
      </c>
      <c r="N7" s="187">
        <f>IFERROR(IF(INDEX(Metrics!$G$6:$G$18,MATCH(PY_Actual_Cumulative!$D7,Metrics!$D$6:$D$18,0))=Calc!$K$8,SUM(PY_Actual!$F7:N7),AVERAGE(PY_Actual!$F7:N7)),"")</f>
        <v>715</v>
      </c>
      <c r="O7" s="187">
        <f>IFERROR(IF(INDEX(Metrics!$G$6:$G$18,MATCH(PY_Actual_Cumulative!$D7,Metrics!$D$6:$D$18,0))=Calc!$K$8,SUM(PY_Actual!$F7:O7),AVERAGE(PY_Actual!$F7:O7)),"")</f>
        <v>715</v>
      </c>
      <c r="P7" s="187">
        <f>IFERROR(IF(INDEX(Metrics!$G$6:$G$18,MATCH(PY_Actual_Cumulative!$D7,Metrics!$D$6:$D$18,0))=Calc!$K$8,SUM(PY_Actual!$F7:P7),AVERAGE(PY_Actual!$F7:P7)),"")</f>
        <v>715</v>
      </c>
      <c r="Q7" s="188">
        <f>IFERROR(IF(INDEX(Metrics!$G$6:$G$18,MATCH(PY_Actual_Cumulative!$D7,Metrics!$D$6:$D$18,0))=Calc!$K$8,SUM(PY_Actual!$F7:Q7),AVERAGE(PY_Actual!$F7:Q7)),"")</f>
        <v>715</v>
      </c>
    </row>
    <row r="8" spans="1:17" x14ac:dyDescent="0.25">
      <c r="A8" s="3"/>
      <c r="B8" s="62">
        <f>IFERROR(IF(LEN(INDEX(Metrics!$B$6:$E$18,ROW($A8)-ROW($A$5),MATCH(B$5,Metrics!$B$5:$E$5,0)))=0,"",INDEX(Metrics!$B$6:$E$18,ROW($A8)-ROW($A$5),MATCH(B$5,Metrics!$B$5:$E$5,0))),"")</f>
        <v>103</v>
      </c>
      <c r="C8" s="160" t="str">
        <f>IFERROR(IF(LEN(INDEX(Metrics!$B$6:$E$18,ROW($A8)-ROW($A$5),MATCH(C$5,Metrics!$B$5:$E$5,0)))=0,"",INDEX(Metrics!$B$6:$E$18,ROW($A8)-ROW($A$5),MATCH(C$5,Metrics!$B$5:$E$5,0))),"")</f>
        <v>Company Properties</v>
      </c>
      <c r="D8" s="160" t="str">
        <f>IFERROR(IF(LEN(INDEX(Metrics!$B$6:$E$18,ROW($A8)-ROW($A$5),MATCH(D$5,Metrics!$B$5:$E$5,0)))=0,"",INDEX(Metrics!$B$6:$E$18,ROW($A8)-ROW($A$5),MATCH(D$5,Metrics!$B$5:$E$5,0))),"")</f>
        <v>Avg Dollar per Square Foot</v>
      </c>
      <c r="E8" s="42" t="str">
        <f>IFERROR(IF(LEN(INDEX(Metrics!$B$6:$E$18,ROW($A8)-ROW($A$5),MATCH(E$5,Metrics!$B$5:$E$5,0)))=0,"",INDEX(Metrics!$B$6:$E$18,ROW($A8)-ROW($A$5),MATCH(E$5,Metrics!$B$5:$E$5,0))),"")</f>
        <v>USD</v>
      </c>
      <c r="F8" s="186">
        <f>IFERROR(IF(INDEX(Metrics!$G$6:$G$18,MATCH(PY_Actual_Cumulative!$D8,Metrics!$D$6:$D$18,0))=Calc!$K$8,SUM(PY_Actual!$F8:F8),AVERAGE(PY_Actual!$F8:F8)),"")</f>
        <v>136</v>
      </c>
      <c r="G8" s="186">
        <f>IFERROR(IF(INDEX(Metrics!$G$6:$G$18,MATCH(PY_Actual_Cumulative!$D8,Metrics!$D$6:$D$18,0))=Calc!$K$8,SUM(PY_Actual!$F8:G8),AVERAGE(PY_Actual!$F8:G8)),"")</f>
        <v>138</v>
      </c>
      <c r="H8" s="186">
        <f>IFERROR(IF(INDEX(Metrics!$G$6:$G$18,MATCH(PY_Actual_Cumulative!$D8,Metrics!$D$6:$D$18,0))=Calc!$K$8,SUM(PY_Actual!$F8:H8),AVERAGE(PY_Actual!$F8:H8)),"")</f>
        <v>140</v>
      </c>
      <c r="I8" s="186">
        <f>IFERROR(IF(INDEX(Metrics!$G$6:$G$18,MATCH(PY_Actual_Cumulative!$D8,Metrics!$D$6:$D$18,0))=Calc!$K$8,SUM(PY_Actual!$F8:I8),AVERAGE(PY_Actual!$F8:I8)),"")</f>
        <v>142</v>
      </c>
      <c r="J8" s="186">
        <f>IFERROR(IF(INDEX(Metrics!$G$6:$G$18,MATCH(PY_Actual_Cumulative!$D8,Metrics!$D$6:$D$18,0))=Calc!$K$8,SUM(PY_Actual!$F8:J8),AVERAGE(PY_Actual!$F8:J8)),"")</f>
        <v>144</v>
      </c>
      <c r="K8" s="186">
        <f>IFERROR(IF(INDEX(Metrics!$G$6:$G$18,MATCH(PY_Actual_Cumulative!$D8,Metrics!$D$6:$D$18,0))=Calc!$K$8,SUM(PY_Actual!$F8:K8),AVERAGE(PY_Actual!$F8:K8)),"")</f>
        <v>146</v>
      </c>
      <c r="L8" s="187">
        <f>IFERROR(IF(INDEX(Metrics!$G$6:$G$18,MATCH(PY_Actual_Cumulative!$D8,Metrics!$D$6:$D$18,0))=Calc!$K$8,SUM(PY_Actual!$F8:L8),AVERAGE(PY_Actual!$F8:L8)),"")</f>
        <v>146</v>
      </c>
      <c r="M8" s="187">
        <f>IFERROR(IF(INDEX(Metrics!$G$6:$G$18,MATCH(PY_Actual_Cumulative!$D8,Metrics!$D$6:$D$18,0))=Calc!$K$8,SUM(PY_Actual!$F8:M8),AVERAGE(PY_Actual!$F8:M8)),"")</f>
        <v>146</v>
      </c>
      <c r="N8" s="187">
        <f>IFERROR(IF(INDEX(Metrics!$G$6:$G$18,MATCH(PY_Actual_Cumulative!$D8,Metrics!$D$6:$D$18,0))=Calc!$K$8,SUM(PY_Actual!$F8:N8),AVERAGE(PY_Actual!$F8:N8)),"")</f>
        <v>146</v>
      </c>
      <c r="O8" s="187">
        <f>IFERROR(IF(INDEX(Metrics!$G$6:$G$18,MATCH(PY_Actual_Cumulative!$D8,Metrics!$D$6:$D$18,0))=Calc!$K$8,SUM(PY_Actual!$F8:O8),AVERAGE(PY_Actual!$F8:O8)),"")</f>
        <v>146</v>
      </c>
      <c r="P8" s="187">
        <f>IFERROR(IF(INDEX(Metrics!$G$6:$G$18,MATCH(PY_Actual_Cumulative!$D8,Metrics!$D$6:$D$18,0))=Calc!$K$8,SUM(PY_Actual!$F8:P8),AVERAGE(PY_Actual!$F8:P8)),"")</f>
        <v>146</v>
      </c>
      <c r="Q8" s="188">
        <f>IFERROR(IF(INDEX(Metrics!$G$6:$G$18,MATCH(PY_Actual_Cumulative!$D8,Metrics!$D$6:$D$18,0))=Calc!$K$8,SUM(PY_Actual!$F8:Q8),AVERAGE(PY_Actual!$F8:Q8)),"")</f>
        <v>146</v>
      </c>
    </row>
    <row r="9" spans="1:17" x14ac:dyDescent="0.25">
      <c r="A9" s="3"/>
      <c r="B9" s="62">
        <f>IFERROR(IF(LEN(INDEX(Metrics!$B$6:$E$18,ROW($A9)-ROW($A$5),MATCH(B$5,Metrics!$B$5:$E$5,0)))=0,"",INDEX(Metrics!$B$6:$E$18,ROW($A9)-ROW($A$5),MATCH(B$5,Metrics!$B$5:$E$5,0))),"")</f>
        <v>104</v>
      </c>
      <c r="C9" s="160" t="str">
        <f>IFERROR(IF(LEN(INDEX(Metrics!$B$6:$E$18,ROW($A9)-ROW($A$5),MATCH(C$5,Metrics!$B$5:$E$5,0)))=0,"",INDEX(Metrics!$B$6:$E$18,ROW($A9)-ROW($A$5),MATCH(C$5,Metrics!$B$5:$E$5,0))),"")</f>
        <v>Company Properties</v>
      </c>
      <c r="D9" s="160" t="str">
        <f>IFERROR(IF(LEN(INDEX(Metrics!$B$6:$E$18,ROW($A9)-ROW($A$5),MATCH(D$5,Metrics!$B$5:$E$5,0)))=0,"",INDEX(Metrics!$B$6:$E$18,ROW($A9)-ROW($A$5),MATCH(D$5,Metrics!$B$5:$E$5,0))),"")</f>
        <v>Avg Sold Price</v>
      </c>
      <c r="E9" s="42" t="str">
        <f>IFERROR(IF(LEN(INDEX(Metrics!$B$6:$E$18,ROW($A9)-ROW($A$5),MATCH(E$5,Metrics!$B$5:$E$5,0)))=0,"",INDEX(Metrics!$B$6:$E$18,ROW($A9)-ROW($A$5),MATCH(E$5,Metrics!$B$5:$E$5,0))),"")</f>
        <v>USD</v>
      </c>
      <c r="F9" s="186">
        <f>IFERROR(IF(INDEX(Metrics!$G$6:$G$18,MATCH(PY_Actual_Cumulative!$D9,Metrics!$D$6:$D$18,0))=Calc!$K$8,SUM(PY_Actual!$F9:F9),AVERAGE(PY_Actual!$F9:F9)),"")</f>
        <v>250000</v>
      </c>
      <c r="G9" s="186">
        <f>IFERROR(IF(INDEX(Metrics!$G$6:$G$18,MATCH(PY_Actual_Cumulative!$D9,Metrics!$D$6:$D$18,0))=Calc!$K$8,SUM(PY_Actual!$F9:G9),AVERAGE(PY_Actual!$F9:G9)),"")</f>
        <v>257500</v>
      </c>
      <c r="H9" s="186">
        <f>IFERROR(IF(INDEX(Metrics!$G$6:$G$18,MATCH(PY_Actual_Cumulative!$D9,Metrics!$D$6:$D$18,0))=Calc!$K$8,SUM(PY_Actual!$F9:H9),AVERAGE(PY_Actual!$F9:H9)),"")</f>
        <v>265000</v>
      </c>
      <c r="I9" s="186">
        <f>IFERROR(IF(INDEX(Metrics!$G$6:$G$18,MATCH(PY_Actual_Cumulative!$D9,Metrics!$D$6:$D$18,0))=Calc!$K$8,SUM(PY_Actual!$F9:I9),AVERAGE(PY_Actual!$F9:I9)),"")</f>
        <v>272500</v>
      </c>
      <c r="J9" s="186">
        <f>IFERROR(IF(INDEX(Metrics!$G$6:$G$18,MATCH(PY_Actual_Cumulative!$D9,Metrics!$D$6:$D$18,0))=Calc!$K$8,SUM(PY_Actual!$F9:J9),AVERAGE(PY_Actual!$F9:J9)),"")</f>
        <v>280000</v>
      </c>
      <c r="K9" s="186">
        <f>IFERROR(IF(INDEX(Metrics!$G$6:$G$18,MATCH(PY_Actual_Cumulative!$D9,Metrics!$D$6:$D$18,0))=Calc!$K$8,SUM(PY_Actual!$F9:K9),AVERAGE(PY_Actual!$F9:K9)),"")</f>
        <v>287500</v>
      </c>
      <c r="L9" s="186">
        <f>IFERROR(IF(INDEX(Metrics!$G$6:$G$18,MATCH(PY_Actual_Cumulative!$D9,Metrics!$D$6:$D$18,0))=Calc!$K$8,SUM(PY_Actual!$F9:L9),AVERAGE(PY_Actual!$F9:L9)),"")</f>
        <v>287500</v>
      </c>
      <c r="M9" s="186">
        <f>IFERROR(IF(INDEX(Metrics!$G$6:$G$18,MATCH(PY_Actual_Cumulative!$D9,Metrics!$D$6:$D$18,0))=Calc!$K$8,SUM(PY_Actual!$F9:M9),AVERAGE(PY_Actual!$F9:M9)),"")</f>
        <v>287500</v>
      </c>
      <c r="N9" s="186">
        <f>IFERROR(IF(INDEX(Metrics!$G$6:$G$18,MATCH(PY_Actual_Cumulative!$D9,Metrics!$D$6:$D$18,0))=Calc!$K$8,SUM(PY_Actual!$F9:N9),AVERAGE(PY_Actual!$F9:N9)),"")</f>
        <v>287500</v>
      </c>
      <c r="O9" s="186">
        <f>IFERROR(IF(INDEX(Metrics!$G$6:$G$18,MATCH(PY_Actual_Cumulative!$D9,Metrics!$D$6:$D$18,0))=Calc!$K$8,SUM(PY_Actual!$F9:O9),AVERAGE(PY_Actual!$F9:O9)),"")</f>
        <v>287500</v>
      </c>
      <c r="P9" s="186">
        <f>IFERROR(IF(INDEX(Metrics!$G$6:$G$18,MATCH(PY_Actual_Cumulative!$D9,Metrics!$D$6:$D$18,0))=Calc!$K$8,SUM(PY_Actual!$F9:P9),AVERAGE(PY_Actual!$F9:P9)),"")</f>
        <v>287500</v>
      </c>
      <c r="Q9" s="189">
        <f>IFERROR(IF(INDEX(Metrics!$G$6:$G$18,MATCH(PY_Actual_Cumulative!$D9,Metrics!$D$6:$D$18,0))=Calc!$K$8,SUM(PY_Actual!$F9:Q9),AVERAGE(PY_Actual!$F9:Q9)),"")</f>
        <v>287500</v>
      </c>
    </row>
    <row r="10" spans="1:17" x14ac:dyDescent="0.25">
      <c r="A10" s="3"/>
      <c r="B10" s="62">
        <f>IFERROR(IF(LEN(INDEX(Metrics!$B$6:$E$18,ROW($A10)-ROW($A$5),MATCH(B$5,Metrics!$B$5:$E$5,0)))=0,"",INDEX(Metrics!$B$6:$E$18,ROW($A10)-ROW($A$5),MATCH(B$5,Metrics!$B$5:$E$5,0))),"")</f>
        <v>106</v>
      </c>
      <c r="C10" s="160" t="str">
        <f>IFERROR(IF(LEN(INDEX(Metrics!$B$6:$E$18,ROW($A10)-ROW($A$5),MATCH(C$5,Metrics!$B$5:$E$5,0)))=0,"",INDEX(Metrics!$B$6:$E$18,ROW($A10)-ROW($A$5),MATCH(C$5,Metrics!$B$5:$E$5,0))),"")</f>
        <v>Company Properties</v>
      </c>
      <c r="D10" s="160" t="str">
        <f>IFERROR(IF(LEN(INDEX(Metrics!$B$6:$E$18,ROW($A10)-ROW($A$5),MATCH(D$5,Metrics!$B$5:$E$5,0)))=0,"",INDEX(Metrics!$B$6:$E$18,ROW($A10)-ROW($A$5),MATCH(D$5,Metrics!$B$5:$E$5,0))),"")</f>
        <v>Profitability per Square Foot</v>
      </c>
      <c r="E10" s="42" t="str">
        <f>IFERROR(IF(LEN(INDEX(Metrics!$B$6:$E$18,ROW($A10)-ROW($A$5),MATCH(E$5,Metrics!$B$5:$E$5,0)))=0,"",INDEX(Metrics!$B$6:$E$18,ROW($A10)-ROW($A$5),MATCH(E$5,Metrics!$B$5:$E$5,0))),"")</f>
        <v>USD</v>
      </c>
      <c r="F10" s="186">
        <f>IFERROR(IF(INDEX(Metrics!$G$6:$G$18,MATCH(PY_Actual_Cumulative!$D10,Metrics!$D$6:$D$18,0))=Calc!$K$8,SUM(PY_Actual!$F10:F10),AVERAGE(PY_Actual!$F10:F10)),"")</f>
        <v>97</v>
      </c>
      <c r="G10" s="186">
        <f>IFERROR(IF(INDEX(Metrics!$G$6:$G$18,MATCH(PY_Actual_Cumulative!$D10,Metrics!$D$6:$D$18,0))=Calc!$K$8,SUM(PY_Actual!$F10:G10),AVERAGE(PY_Actual!$F10:G10)),"")</f>
        <v>98</v>
      </c>
      <c r="H10" s="186">
        <f>IFERROR(IF(INDEX(Metrics!$G$6:$G$18,MATCH(PY_Actual_Cumulative!$D10,Metrics!$D$6:$D$18,0))=Calc!$K$8,SUM(PY_Actual!$F10:H10),AVERAGE(PY_Actual!$F10:H10)),"")</f>
        <v>99</v>
      </c>
      <c r="I10" s="186">
        <f>IFERROR(IF(INDEX(Metrics!$G$6:$G$18,MATCH(PY_Actual_Cumulative!$D10,Metrics!$D$6:$D$18,0))=Calc!$K$8,SUM(PY_Actual!$F10:I10),AVERAGE(PY_Actual!$F10:I10)),"")</f>
        <v>100</v>
      </c>
      <c r="J10" s="186">
        <f>IFERROR(IF(INDEX(Metrics!$G$6:$G$18,MATCH(PY_Actual_Cumulative!$D10,Metrics!$D$6:$D$18,0))=Calc!$K$8,SUM(PY_Actual!$F10:J10),AVERAGE(PY_Actual!$F10:J10)),"")</f>
        <v>101</v>
      </c>
      <c r="K10" s="186">
        <f>IFERROR(IF(INDEX(Metrics!$G$6:$G$18,MATCH(PY_Actual_Cumulative!$D10,Metrics!$D$6:$D$18,0))=Calc!$K$8,SUM(PY_Actual!$F10:K10),AVERAGE(PY_Actual!$F10:K10)),"")</f>
        <v>102</v>
      </c>
      <c r="L10" s="187">
        <f>IFERROR(IF(INDEX(Metrics!$G$6:$G$18,MATCH(PY_Actual_Cumulative!$D10,Metrics!$D$6:$D$18,0))=Calc!$K$8,SUM(PY_Actual!$F10:L10),AVERAGE(PY_Actual!$F10:L10)),"")</f>
        <v>102</v>
      </c>
      <c r="M10" s="187">
        <f>IFERROR(IF(INDEX(Metrics!$G$6:$G$18,MATCH(PY_Actual_Cumulative!$D10,Metrics!$D$6:$D$18,0))=Calc!$K$8,SUM(PY_Actual!$F10:M10),AVERAGE(PY_Actual!$F10:M10)),"")</f>
        <v>102</v>
      </c>
      <c r="N10" s="187">
        <f>IFERROR(IF(INDEX(Metrics!$G$6:$G$18,MATCH(PY_Actual_Cumulative!$D10,Metrics!$D$6:$D$18,0))=Calc!$K$8,SUM(PY_Actual!$F10:N10),AVERAGE(PY_Actual!$F10:N10)),"")</f>
        <v>102</v>
      </c>
      <c r="O10" s="187">
        <f>IFERROR(IF(INDEX(Metrics!$G$6:$G$18,MATCH(PY_Actual_Cumulative!$D10,Metrics!$D$6:$D$18,0))=Calc!$K$8,SUM(PY_Actual!$F10:O10),AVERAGE(PY_Actual!$F10:O10)),"")</f>
        <v>102</v>
      </c>
      <c r="P10" s="187">
        <f>IFERROR(IF(INDEX(Metrics!$G$6:$G$18,MATCH(PY_Actual_Cumulative!$D10,Metrics!$D$6:$D$18,0))=Calc!$K$8,SUM(PY_Actual!$F10:P10),AVERAGE(PY_Actual!$F10:P10)),"")</f>
        <v>102</v>
      </c>
      <c r="Q10" s="188">
        <f>IFERROR(IF(INDEX(Metrics!$G$6:$G$18,MATCH(PY_Actual_Cumulative!$D10,Metrics!$D$6:$D$18,0))=Calc!$K$8,SUM(PY_Actual!$F10:Q10),AVERAGE(PY_Actual!$F10:Q10)),"")</f>
        <v>102</v>
      </c>
    </row>
    <row r="11" spans="1:17" x14ac:dyDescent="0.25">
      <c r="A11" s="3"/>
      <c r="B11" s="62">
        <f>IFERROR(IF(LEN(INDEX(Metrics!$B$6:$E$18,ROW($A11)-ROW($A$5),MATCH(B$5,Metrics!$B$5:$E$5,0)))=0,"",INDEX(Metrics!$B$6:$E$18,ROW($A11)-ROW($A$5),MATCH(B$5,Metrics!$B$5:$E$5,0))),"")</f>
        <v>107</v>
      </c>
      <c r="C11" s="160" t="str">
        <f>IFERROR(IF(LEN(INDEX(Metrics!$B$6:$E$18,ROW($A11)-ROW($A$5),MATCH(C$5,Metrics!$B$5:$E$5,0)))=0,"",INDEX(Metrics!$B$6:$E$18,ROW($A11)-ROW($A$5),MATCH(C$5,Metrics!$B$5:$E$5,0))),"")</f>
        <v>Company Properties</v>
      </c>
      <c r="D11" s="160" t="str">
        <f>IFERROR(IF(LEN(INDEX(Metrics!$B$6:$E$18,ROW($A11)-ROW($A$5),MATCH(D$5,Metrics!$B$5:$E$5,0)))=0,"",INDEX(Metrics!$B$6:$E$18,ROW($A11)-ROW($A$5),MATCH(D$5,Metrics!$B$5:$E$5,0))),"")</f>
        <v>Net Profit</v>
      </c>
      <c r="E11" s="42" t="str">
        <f>IFERROR(IF(LEN(INDEX(Metrics!$B$6:$E$18,ROW($A11)-ROW($A$5),MATCH(E$5,Metrics!$B$5:$E$5,0)))=0,"",INDEX(Metrics!$B$6:$E$18,ROW($A11)-ROW($A$5),MATCH(E$5,Metrics!$B$5:$E$5,0))),"")</f>
        <v>USD</v>
      </c>
      <c r="F11" s="186">
        <f>IFERROR(IF(INDEX(Metrics!$G$6:$G$18,MATCH(PY_Actual_Cumulative!$D11,Metrics!$D$6:$D$18,0))=Calc!$K$8,SUM(PY_Actual!$F11:F11),AVERAGE(PY_Actual!$F11:F11)),"")</f>
        <v>22500</v>
      </c>
      <c r="G11" s="186">
        <f>IFERROR(IF(INDEX(Metrics!$G$6:$G$18,MATCH(PY_Actual_Cumulative!$D11,Metrics!$D$6:$D$18,0))=Calc!$K$8,SUM(PY_Actual!$F11:G11),AVERAGE(PY_Actual!$F11:G11)),"")</f>
        <v>46100</v>
      </c>
      <c r="H11" s="186">
        <f>IFERROR(IF(INDEX(Metrics!$G$6:$G$18,MATCH(PY_Actual_Cumulative!$D11,Metrics!$D$6:$D$18,0))=Calc!$K$8,SUM(PY_Actual!$F11:H11),AVERAGE(PY_Actual!$F11:H11)),"")</f>
        <v>70800</v>
      </c>
      <c r="I11" s="186">
        <f>IFERROR(IF(INDEX(Metrics!$G$6:$G$18,MATCH(PY_Actual_Cumulative!$D11,Metrics!$D$6:$D$18,0))=Calc!$K$8,SUM(PY_Actual!$F11:I11),AVERAGE(PY_Actual!$F11:I11)),"")</f>
        <v>96600</v>
      </c>
      <c r="J11" s="186">
        <f>IFERROR(IF(INDEX(Metrics!$G$6:$G$18,MATCH(PY_Actual_Cumulative!$D11,Metrics!$D$6:$D$18,0))=Calc!$K$8,SUM(PY_Actual!$F11:J11),AVERAGE(PY_Actual!$F11:J11)),"")</f>
        <v>123500</v>
      </c>
      <c r="K11" s="186">
        <f>IFERROR(IF(INDEX(Metrics!$G$6:$G$18,MATCH(PY_Actual_Cumulative!$D11,Metrics!$D$6:$D$18,0))=Calc!$K$8,SUM(PY_Actual!$F11:K11),AVERAGE(PY_Actual!$F11:K11)),"")</f>
        <v>151500</v>
      </c>
      <c r="L11" s="187">
        <f>IFERROR(IF(INDEX(Metrics!$G$6:$G$18,MATCH(PY_Actual_Cumulative!$D11,Metrics!$D$6:$D$18,0))=Calc!$K$8,SUM(PY_Actual!$F11:L11),AVERAGE(PY_Actual!$F11:L11)),"")</f>
        <v>151500</v>
      </c>
      <c r="M11" s="187">
        <f>IFERROR(IF(INDEX(Metrics!$G$6:$G$18,MATCH(PY_Actual_Cumulative!$D11,Metrics!$D$6:$D$18,0))=Calc!$K$8,SUM(PY_Actual!$F11:M11),AVERAGE(PY_Actual!$F11:M11)),"")</f>
        <v>151500</v>
      </c>
      <c r="N11" s="187">
        <f>IFERROR(IF(INDEX(Metrics!$G$6:$G$18,MATCH(PY_Actual_Cumulative!$D11,Metrics!$D$6:$D$18,0))=Calc!$K$8,SUM(PY_Actual!$F11:N11),AVERAGE(PY_Actual!$F11:N11)),"")</f>
        <v>151500</v>
      </c>
      <c r="O11" s="187">
        <f>IFERROR(IF(INDEX(Metrics!$G$6:$G$18,MATCH(PY_Actual_Cumulative!$D11,Metrics!$D$6:$D$18,0))=Calc!$K$8,SUM(PY_Actual!$F11:O11),AVERAGE(PY_Actual!$F11:O11)),"")</f>
        <v>151500</v>
      </c>
      <c r="P11" s="187">
        <f>IFERROR(IF(INDEX(Metrics!$G$6:$G$18,MATCH(PY_Actual_Cumulative!$D11,Metrics!$D$6:$D$18,0))=Calc!$K$8,SUM(PY_Actual!$F11:P11),AVERAGE(PY_Actual!$F11:P11)),"")</f>
        <v>151500</v>
      </c>
      <c r="Q11" s="188">
        <f>IFERROR(IF(INDEX(Metrics!$G$6:$G$18,MATCH(PY_Actual_Cumulative!$D11,Metrics!$D$6:$D$18,0))=Calc!$K$8,SUM(PY_Actual!$F11:Q11),AVERAGE(PY_Actual!$F11:Q11)),"")</f>
        <v>151500</v>
      </c>
    </row>
    <row r="12" spans="1:17" x14ac:dyDescent="0.25">
      <c r="A12" s="3"/>
      <c r="B12" s="62">
        <f>IFERROR(IF(LEN(INDEX(Metrics!$B$6:$E$18,ROW($A12)-ROW($A$5),MATCH(B$5,Metrics!$B$5:$E$5,0)))=0,"",INDEX(Metrics!$B$6:$E$18,ROW($A12)-ROW($A$5),MATCH(B$5,Metrics!$B$5:$E$5,0))),"")</f>
        <v>108</v>
      </c>
      <c r="C12" s="160" t="str">
        <f>IFERROR(IF(LEN(INDEX(Metrics!$B$6:$E$18,ROW($A12)-ROW($A$5),MATCH(C$5,Metrics!$B$5:$E$5,0)))=0,"",INDEX(Metrics!$B$6:$E$18,ROW($A12)-ROW($A$5),MATCH(C$5,Metrics!$B$5:$E$5,0))),"")</f>
        <v>Company Properties</v>
      </c>
      <c r="D12" s="160" t="str">
        <f>IFERROR(IF(LEN(INDEX(Metrics!$B$6:$E$18,ROW($A12)-ROW($A$5),MATCH(D$5,Metrics!$B$5:$E$5,0)))=0,"",INDEX(Metrics!$B$6:$E$18,ROW($A12)-ROW($A$5),MATCH(D$5,Metrics!$B$5:$E$5,0))),"")</f>
        <v/>
      </c>
      <c r="E12" s="42" t="str">
        <f>IFERROR(IF(LEN(INDEX(Metrics!$B$6:$E$18,ROW($A12)-ROW($A$5),MATCH(E$5,Metrics!$B$5:$E$5,0)))=0,"",INDEX(Metrics!$B$6:$E$18,ROW($A12)-ROW($A$5),MATCH(E$5,Metrics!$B$5:$E$5,0))),"")</f>
        <v/>
      </c>
      <c r="F12" s="132" t="str">
        <f>IFERROR(IF(INDEX(Metrics!$G$6:$G$18,MATCH(PY_Actual_Cumulative!$D12,Metrics!$D$6:$D$18,0))=Calc!$K$8,SUM(PY_Actual!$F12:F12),AVERAGE(PY_Actual!$F12:F12)),"")</f>
        <v/>
      </c>
      <c r="G12" s="132" t="str">
        <f>IFERROR(IF(INDEX(Metrics!$G$6:$G$18,MATCH(PY_Actual_Cumulative!$D12,Metrics!$D$6:$D$18,0))=Calc!$K$8,SUM(PY_Actual!$F12:G12),AVERAGE(PY_Actual!$F12:G12)),"")</f>
        <v/>
      </c>
      <c r="H12" s="132" t="str">
        <f>IFERROR(IF(INDEX(Metrics!$G$6:$G$18,MATCH(PY_Actual_Cumulative!$D12,Metrics!$D$6:$D$18,0))=Calc!$K$8,SUM(PY_Actual!$F12:H12),AVERAGE(PY_Actual!$F12:H12)),"")</f>
        <v/>
      </c>
      <c r="I12" s="132" t="str">
        <f>IFERROR(IF(INDEX(Metrics!$G$6:$G$18,MATCH(PY_Actual_Cumulative!$D12,Metrics!$D$6:$D$18,0))=Calc!$K$8,SUM(PY_Actual!$F12:I12),AVERAGE(PY_Actual!$F12:I12)),"")</f>
        <v/>
      </c>
      <c r="J12" s="132" t="str">
        <f>IFERROR(IF(INDEX(Metrics!$G$6:$G$18,MATCH(PY_Actual_Cumulative!$D12,Metrics!$D$6:$D$18,0))=Calc!$K$8,SUM(PY_Actual!$F12:J12),AVERAGE(PY_Actual!$F12:J12)),"")</f>
        <v/>
      </c>
      <c r="K12" s="132" t="str">
        <f>IFERROR(IF(INDEX(Metrics!$G$6:$G$18,MATCH(PY_Actual_Cumulative!$D12,Metrics!$D$6:$D$18,0))=Calc!$K$8,SUM(PY_Actual!$F12:K12),AVERAGE(PY_Actual!$F12:K12)),"")</f>
        <v/>
      </c>
      <c r="L12" s="132" t="str">
        <f>IFERROR(IF(INDEX(Metrics!$G$6:$G$18,MATCH(PY_Actual_Cumulative!$D12,Metrics!$D$6:$D$18,0))=Calc!$K$8,SUM(PY_Actual!$F12:L12),AVERAGE(PY_Actual!$F12:L12)),"")</f>
        <v/>
      </c>
      <c r="M12" s="132" t="str">
        <f>IFERROR(IF(INDEX(Metrics!$G$6:$G$18,MATCH(PY_Actual_Cumulative!$D12,Metrics!$D$6:$D$18,0))=Calc!$K$8,SUM(PY_Actual!$F12:M12),AVERAGE(PY_Actual!$F12:M12)),"")</f>
        <v/>
      </c>
      <c r="N12" s="132" t="str">
        <f>IFERROR(IF(INDEX(Metrics!$G$6:$G$18,MATCH(PY_Actual_Cumulative!$D12,Metrics!$D$6:$D$18,0))=Calc!$K$8,SUM(PY_Actual!$F12:N12),AVERAGE(PY_Actual!$F12:N12)),"")</f>
        <v/>
      </c>
      <c r="O12" s="132" t="str">
        <f>IFERROR(IF(INDEX(Metrics!$G$6:$G$18,MATCH(PY_Actual_Cumulative!$D12,Metrics!$D$6:$D$18,0))=Calc!$K$8,SUM(PY_Actual!$F12:O12),AVERAGE(PY_Actual!$F12:O12)),"")</f>
        <v/>
      </c>
      <c r="P12" s="132" t="str">
        <f>IFERROR(IF(INDEX(Metrics!$G$6:$G$18,MATCH(PY_Actual_Cumulative!$D12,Metrics!$D$6:$D$18,0))=Calc!$K$8,SUM(PY_Actual!$F12:P12),AVERAGE(PY_Actual!$F12:P12)),"")</f>
        <v/>
      </c>
      <c r="Q12" s="133" t="str">
        <f>IFERROR(IF(INDEX(Metrics!$G$6:$G$18,MATCH(PY_Actual_Cumulative!$D12,Metrics!$D$6:$D$18,0))=Calc!$K$8,SUM(PY_Actual!$F12:Q12),AVERAGE(PY_Actual!$F12:Q12)),"")</f>
        <v/>
      </c>
    </row>
    <row r="13" spans="1:17" x14ac:dyDescent="0.25">
      <c r="A13" s="3"/>
      <c r="B13" s="62">
        <f>IFERROR(IF(LEN(INDEX(Metrics!$B$6:$E$18,ROW($A13)-ROW($A$5),MATCH(B$5,Metrics!$B$5:$E$5,0)))=0,"",INDEX(Metrics!$B$6:$E$18,ROW($A13)-ROW($A$5),MATCH(B$5,Metrics!$B$5:$E$5,0))),"")</f>
        <v>109</v>
      </c>
      <c r="C13" s="160" t="str">
        <f>IFERROR(IF(LEN(INDEX(Metrics!$B$6:$E$18,ROW($A13)-ROW($A$5),MATCH(C$5,Metrics!$B$5:$E$5,0)))=0,"",INDEX(Metrics!$B$6:$E$18,ROW($A13)-ROW($A$5),MATCH(C$5,Metrics!$B$5:$E$5,0))),"")</f>
        <v>Company Properties</v>
      </c>
      <c r="D13" s="160" t="str">
        <f>IFERROR(IF(LEN(INDEX(Metrics!$B$6:$E$18,ROW($A13)-ROW($A$5),MATCH(D$5,Metrics!$B$5:$E$5,0)))=0,"",INDEX(Metrics!$B$6:$E$18,ROW($A13)-ROW($A$5),MATCH(D$5,Metrics!$B$5:$E$5,0))),"")</f>
        <v/>
      </c>
      <c r="E13" s="42" t="str">
        <f>IFERROR(IF(LEN(INDEX(Metrics!$B$6:$E$18,ROW($A13)-ROW($A$5),MATCH(E$5,Metrics!$B$5:$E$5,0)))=0,"",INDEX(Metrics!$B$6:$E$18,ROW($A13)-ROW($A$5),MATCH(E$5,Metrics!$B$5:$E$5,0))),"")</f>
        <v/>
      </c>
      <c r="F13" s="45" t="str">
        <f>IFERROR(IF(INDEX(Metrics!$G$6:$G$18,MATCH(PY_Actual_Cumulative!$D13,Metrics!$D$6:$D$18,0))=Calc!$K$8,SUM(PY_Actual!$F13:F13),AVERAGE(PY_Actual!$F13:F13)),"")</f>
        <v/>
      </c>
      <c r="G13" s="45" t="str">
        <f>IFERROR(IF(INDEX(Metrics!$G$6:$G$18,MATCH(PY_Actual_Cumulative!$D13,Metrics!$D$6:$D$18,0))=Calc!$K$8,SUM(PY_Actual!$F13:G13),AVERAGE(PY_Actual!$F13:G13)),"")</f>
        <v/>
      </c>
      <c r="H13" s="45" t="str">
        <f>IFERROR(IF(INDEX(Metrics!$G$6:$G$18,MATCH(PY_Actual_Cumulative!$D13,Metrics!$D$6:$D$18,0))=Calc!$K$8,SUM(PY_Actual!$F13:H13),AVERAGE(PY_Actual!$F13:H13)),"")</f>
        <v/>
      </c>
      <c r="I13" s="45" t="str">
        <f>IFERROR(IF(INDEX(Metrics!$G$6:$G$18,MATCH(PY_Actual_Cumulative!$D13,Metrics!$D$6:$D$18,0))=Calc!$K$8,SUM(PY_Actual!$F13:I13),AVERAGE(PY_Actual!$F13:I13)),"")</f>
        <v/>
      </c>
      <c r="J13" s="45" t="str">
        <f>IFERROR(IF(INDEX(Metrics!$G$6:$G$18,MATCH(PY_Actual_Cumulative!$D13,Metrics!$D$6:$D$18,0))=Calc!$K$8,SUM(PY_Actual!$F13:J13),AVERAGE(PY_Actual!$F13:J13)),"")</f>
        <v/>
      </c>
      <c r="K13" s="45" t="str">
        <f>IFERROR(IF(INDEX(Metrics!$G$6:$G$18,MATCH(PY_Actual_Cumulative!$D13,Metrics!$D$6:$D$18,0))=Calc!$K$8,SUM(PY_Actual!$F13:K13),AVERAGE(PY_Actual!$F13:K13)),"")</f>
        <v/>
      </c>
      <c r="L13" s="45" t="str">
        <f>IFERROR(IF(INDEX(Metrics!$G$6:$G$18,MATCH(PY_Actual_Cumulative!$D13,Metrics!$D$6:$D$18,0))=Calc!$K$8,SUM(PY_Actual!$F13:L13),AVERAGE(PY_Actual!$F13:L13)),"")</f>
        <v/>
      </c>
      <c r="M13" s="45" t="str">
        <f>IFERROR(IF(INDEX(Metrics!$G$6:$G$18,MATCH(PY_Actual_Cumulative!$D13,Metrics!$D$6:$D$18,0))=Calc!$K$8,SUM(PY_Actual!$F13:M13),AVERAGE(PY_Actual!$F13:M13)),"")</f>
        <v/>
      </c>
      <c r="N13" s="45" t="str">
        <f>IFERROR(IF(INDEX(Metrics!$G$6:$G$18,MATCH(PY_Actual_Cumulative!$D13,Metrics!$D$6:$D$18,0))=Calc!$K$8,SUM(PY_Actual!$F13:N13),AVERAGE(PY_Actual!$F13:N13)),"")</f>
        <v/>
      </c>
      <c r="O13" s="45" t="str">
        <f>IFERROR(IF(INDEX(Metrics!$G$6:$G$18,MATCH(PY_Actual_Cumulative!$D13,Metrics!$D$6:$D$18,0))=Calc!$K$8,SUM(PY_Actual!$F13:O13),AVERAGE(PY_Actual!$F13:O13)),"")</f>
        <v/>
      </c>
      <c r="P13" s="45" t="str">
        <f>IFERROR(IF(INDEX(Metrics!$G$6:$G$18,MATCH(PY_Actual_Cumulative!$D13,Metrics!$D$6:$D$18,0))=Calc!$K$8,SUM(PY_Actual!$F13:P13),AVERAGE(PY_Actual!$F13:P13)),"")</f>
        <v/>
      </c>
      <c r="Q13" s="69" t="str">
        <f>IFERROR(IF(INDEX(Metrics!$G$6:$G$18,MATCH(PY_Actual_Cumulative!$D13,Metrics!$D$6:$D$18,0))=Calc!$K$8,SUM(PY_Actual!$F13:Q13),AVERAGE(PY_Actual!$F13:Q13)),"")</f>
        <v/>
      </c>
    </row>
    <row r="14" spans="1:17" x14ac:dyDescent="0.25">
      <c r="A14" s="3"/>
      <c r="B14" s="62">
        <f>IFERROR(IF(LEN(INDEX(Metrics!$B$6:$E$18,ROW($A14)-ROW($A$5),MATCH(B$5,Metrics!$B$5:$E$5,0)))=0,"",INDEX(Metrics!$B$6:$E$18,ROW($A14)-ROW($A$5),MATCH(B$5,Metrics!$B$5:$E$5,0))),"")</f>
        <v>201</v>
      </c>
      <c r="C14" s="160" t="str">
        <f>IFERROR(IF(LEN(INDEX(Metrics!$B$6:$E$18,ROW($A14)-ROW($A$5),MATCH(C$5,Metrics!$B$5:$E$5,0)))=0,"",INDEX(Metrics!$B$6:$E$18,ROW($A14)-ROW($A$5),MATCH(C$5,Metrics!$B$5:$E$5,0))),"")</f>
        <v>Cost Effectiveness</v>
      </c>
      <c r="D14" s="160" t="str">
        <f>IFERROR(IF(LEN(INDEX(Metrics!$B$6:$E$18,ROW($A14)-ROW($A$5),MATCH(D$5,Metrics!$B$5:$E$5,0)))=0,"",INDEX(Metrics!$B$6:$E$18,ROW($A14)-ROW($A$5),MATCH(D$5,Metrics!$B$5:$E$5,0))),"")</f>
        <v>Renting Costs</v>
      </c>
      <c r="E14" s="42" t="str">
        <f>IFERROR(IF(LEN(INDEX(Metrics!$B$6:$E$18,ROW($A14)-ROW($A$5),MATCH(E$5,Metrics!$B$5:$E$5,0)))=0,"",INDEX(Metrics!$B$6:$E$18,ROW($A14)-ROW($A$5),MATCH(E$5,Metrics!$B$5:$E$5,0))),"")</f>
        <v>USD</v>
      </c>
      <c r="F14" s="187">
        <f>IFERROR(IF(INDEX(Metrics!$G$6:$G$18,MATCH(PY_Actual_Cumulative!$D14,Metrics!$D$6:$D$18,0))=Calc!$K$8,SUM(PY_Actual!$F14:F14),AVERAGE(PY_Actual!$F14:F14)),"")</f>
        <v>4200</v>
      </c>
      <c r="G14" s="187">
        <f>IFERROR(IF(INDEX(Metrics!$G$6:$G$18,MATCH(PY_Actual_Cumulative!$D14,Metrics!$D$6:$D$18,0))=Calc!$K$8,SUM(PY_Actual!$F14:G14),AVERAGE(PY_Actual!$F14:G14)),"")</f>
        <v>8650</v>
      </c>
      <c r="H14" s="187">
        <f>IFERROR(IF(INDEX(Metrics!$G$6:$G$18,MATCH(PY_Actual_Cumulative!$D14,Metrics!$D$6:$D$18,0))=Calc!$K$8,SUM(PY_Actual!$F14:H14),AVERAGE(PY_Actual!$F14:H14)),"")</f>
        <v>13350</v>
      </c>
      <c r="I14" s="187">
        <f>IFERROR(IF(INDEX(Metrics!$G$6:$G$18,MATCH(PY_Actual_Cumulative!$D14,Metrics!$D$6:$D$18,0))=Calc!$K$8,SUM(PY_Actual!$F14:I14),AVERAGE(PY_Actual!$F14:I14)),"")</f>
        <v>18300</v>
      </c>
      <c r="J14" s="187">
        <f>IFERROR(IF(INDEX(Metrics!$G$6:$G$18,MATCH(PY_Actual_Cumulative!$D14,Metrics!$D$6:$D$18,0))=Calc!$K$8,SUM(PY_Actual!$F14:J14),AVERAGE(PY_Actual!$F14:J14)),"")</f>
        <v>23500</v>
      </c>
      <c r="K14" s="187">
        <f>IFERROR(IF(INDEX(Metrics!$G$6:$G$18,MATCH(PY_Actual_Cumulative!$D14,Metrics!$D$6:$D$18,0))=Calc!$K$8,SUM(PY_Actual!$F14:K14),AVERAGE(PY_Actual!$F14:K14)),"")</f>
        <v>28950</v>
      </c>
      <c r="L14" s="187">
        <f>IFERROR(IF(INDEX(Metrics!$G$6:$G$18,MATCH(PY_Actual_Cumulative!$D14,Metrics!$D$6:$D$18,0))=Calc!$K$8,SUM(PY_Actual!$F14:L14),AVERAGE(PY_Actual!$F14:L14)),"")</f>
        <v>28950</v>
      </c>
      <c r="M14" s="187">
        <f>IFERROR(IF(INDEX(Metrics!$G$6:$G$18,MATCH(PY_Actual_Cumulative!$D14,Metrics!$D$6:$D$18,0))=Calc!$K$8,SUM(PY_Actual!$F14:M14),AVERAGE(PY_Actual!$F14:M14)),"")</f>
        <v>28950</v>
      </c>
      <c r="N14" s="187">
        <f>IFERROR(IF(INDEX(Metrics!$G$6:$G$18,MATCH(PY_Actual_Cumulative!$D14,Metrics!$D$6:$D$18,0))=Calc!$K$8,SUM(PY_Actual!$F14:N14),AVERAGE(PY_Actual!$F14:N14)),"")</f>
        <v>28950</v>
      </c>
      <c r="O14" s="187">
        <f>IFERROR(IF(INDEX(Metrics!$G$6:$G$18,MATCH(PY_Actual_Cumulative!$D14,Metrics!$D$6:$D$18,0))=Calc!$K$8,SUM(PY_Actual!$F14:O14),AVERAGE(PY_Actual!$F14:O14)),"")</f>
        <v>28950</v>
      </c>
      <c r="P14" s="187">
        <f>IFERROR(IF(INDEX(Metrics!$G$6:$G$18,MATCH(PY_Actual_Cumulative!$D14,Metrics!$D$6:$D$18,0))=Calc!$K$8,SUM(PY_Actual!$F14:P14),AVERAGE(PY_Actual!$F14:P14)),"")</f>
        <v>28950</v>
      </c>
      <c r="Q14" s="188">
        <f>IFERROR(IF(INDEX(Metrics!$G$6:$G$18,MATCH(PY_Actual_Cumulative!$D14,Metrics!$D$6:$D$18,0))=Calc!$K$8,SUM(PY_Actual!$F14:Q14),AVERAGE(PY_Actual!$F14:Q14)),"")</f>
        <v>28950</v>
      </c>
    </row>
    <row r="15" spans="1:17" x14ac:dyDescent="0.25">
      <c r="A15" s="3"/>
      <c r="B15" s="62">
        <f>IFERROR(IF(LEN(INDEX(Metrics!$B$6:$E$18,ROW($A15)-ROW($A$5),MATCH(B$5,Metrics!$B$5:$E$5,0)))=0,"",INDEX(Metrics!$B$6:$E$18,ROW($A15)-ROW($A$5),MATCH(B$5,Metrics!$B$5:$E$5,0))),"")</f>
        <v>202</v>
      </c>
      <c r="C15" s="160" t="str">
        <f>IFERROR(IF(LEN(INDEX(Metrics!$B$6:$E$18,ROW($A15)-ROW($A$5),MATCH(C$5,Metrics!$B$5:$E$5,0)))=0,"",INDEX(Metrics!$B$6:$E$18,ROW($A15)-ROW($A$5),MATCH(C$5,Metrics!$B$5:$E$5,0))),"")</f>
        <v>Cost Effectiveness</v>
      </c>
      <c r="D15" s="160" t="str">
        <f>IFERROR(IF(LEN(INDEX(Metrics!$B$6:$E$18,ROW($A15)-ROW($A$5),MATCH(D$5,Metrics!$B$5:$E$5,0)))=0,"",INDEX(Metrics!$B$6:$E$18,ROW($A15)-ROW($A$5),MATCH(D$5,Metrics!$B$5:$E$5,0))),"")</f>
        <v>Rent-Ready Costs</v>
      </c>
      <c r="E15" s="42" t="str">
        <f>IFERROR(IF(LEN(INDEX(Metrics!$B$6:$E$18,ROW($A15)-ROW($A$5),MATCH(E$5,Metrics!$B$5:$E$5,0)))=0,"",INDEX(Metrics!$B$6:$E$18,ROW($A15)-ROW($A$5),MATCH(E$5,Metrics!$B$5:$E$5,0))),"")</f>
        <v>USD</v>
      </c>
      <c r="F15" s="186">
        <f>IFERROR(IF(INDEX(Metrics!$G$6:$G$18,MATCH(PY_Actual_Cumulative!$D15,Metrics!$D$6:$D$18,0))=Calc!$K$8,SUM(PY_Actual!$F15:F15),AVERAGE(PY_Actual!$F15:F15)),"")</f>
        <v>2000</v>
      </c>
      <c r="G15" s="186">
        <f>IFERROR(IF(INDEX(Metrics!$G$6:$G$18,MATCH(PY_Actual_Cumulative!$D15,Metrics!$D$6:$D$18,0))=Calc!$K$8,SUM(PY_Actual!$F15:G15),AVERAGE(PY_Actual!$F15:G15)),"")</f>
        <v>4125</v>
      </c>
      <c r="H15" s="186">
        <f>IFERROR(IF(INDEX(Metrics!$G$6:$G$18,MATCH(PY_Actual_Cumulative!$D15,Metrics!$D$6:$D$18,0))=Calc!$K$8,SUM(PY_Actual!$F15:H15),AVERAGE(PY_Actual!$F15:H15)),"")</f>
        <v>6375</v>
      </c>
      <c r="I15" s="186">
        <f>IFERROR(IF(INDEX(Metrics!$G$6:$G$18,MATCH(PY_Actual_Cumulative!$D15,Metrics!$D$6:$D$18,0))=Calc!$K$8,SUM(PY_Actual!$F15:I15),AVERAGE(PY_Actual!$F15:I15)),"")</f>
        <v>8750</v>
      </c>
      <c r="J15" s="186">
        <f>IFERROR(IF(INDEX(Metrics!$G$6:$G$18,MATCH(PY_Actual_Cumulative!$D15,Metrics!$D$6:$D$18,0))=Calc!$K$8,SUM(PY_Actual!$F15:J15),AVERAGE(PY_Actual!$F15:J15)),"")</f>
        <v>11250</v>
      </c>
      <c r="K15" s="186">
        <f>IFERROR(IF(INDEX(Metrics!$G$6:$G$18,MATCH(PY_Actual_Cumulative!$D15,Metrics!$D$6:$D$18,0))=Calc!$K$8,SUM(PY_Actual!$F15:K15),AVERAGE(PY_Actual!$F15:K15)),"")</f>
        <v>13875</v>
      </c>
      <c r="L15" s="186">
        <f>IFERROR(IF(INDEX(Metrics!$G$6:$G$18,MATCH(PY_Actual_Cumulative!$D15,Metrics!$D$6:$D$18,0))=Calc!$K$8,SUM(PY_Actual!$F15:L15),AVERAGE(PY_Actual!$F15:L15)),"")</f>
        <v>13875</v>
      </c>
      <c r="M15" s="186">
        <f>IFERROR(IF(INDEX(Metrics!$G$6:$G$18,MATCH(PY_Actual_Cumulative!$D15,Metrics!$D$6:$D$18,0))=Calc!$K$8,SUM(PY_Actual!$F15:M15),AVERAGE(PY_Actual!$F15:M15)),"")</f>
        <v>13875</v>
      </c>
      <c r="N15" s="186">
        <f>IFERROR(IF(INDEX(Metrics!$G$6:$G$18,MATCH(PY_Actual_Cumulative!$D15,Metrics!$D$6:$D$18,0))=Calc!$K$8,SUM(PY_Actual!$F15:N15),AVERAGE(PY_Actual!$F15:N15)),"")</f>
        <v>13875</v>
      </c>
      <c r="O15" s="186">
        <f>IFERROR(IF(INDEX(Metrics!$G$6:$G$18,MATCH(PY_Actual_Cumulative!$D15,Metrics!$D$6:$D$18,0))=Calc!$K$8,SUM(PY_Actual!$F15:O15),AVERAGE(PY_Actual!$F15:O15)),"")</f>
        <v>13875</v>
      </c>
      <c r="P15" s="186">
        <f>IFERROR(IF(INDEX(Metrics!$G$6:$G$18,MATCH(PY_Actual_Cumulative!$D15,Metrics!$D$6:$D$18,0))=Calc!$K$8,SUM(PY_Actual!$F15:P15),AVERAGE(PY_Actual!$F15:P15)),"")</f>
        <v>13875</v>
      </c>
      <c r="Q15" s="189">
        <f>IFERROR(IF(INDEX(Metrics!$G$6:$G$18,MATCH(PY_Actual_Cumulative!$D15,Metrics!$D$6:$D$18,0))=Calc!$K$8,SUM(PY_Actual!$F15:Q15),AVERAGE(PY_Actual!$F15:Q15)),"")</f>
        <v>13875</v>
      </c>
    </row>
    <row r="16" spans="1:17" x14ac:dyDescent="0.25">
      <c r="A16" s="3"/>
      <c r="B16" s="62">
        <f>IFERROR(IF(LEN(INDEX(Metrics!$B$6:$E$18,ROW($A16)-ROW($A$5),MATCH(B$5,Metrics!$B$5:$E$5,0)))=0,"",INDEX(Metrics!$B$6:$E$18,ROW($A16)-ROW($A$5),MATCH(B$5,Metrics!$B$5:$E$5,0))),"")</f>
        <v>203</v>
      </c>
      <c r="C16" s="160" t="str">
        <f>IFERROR(IF(LEN(INDEX(Metrics!$B$6:$E$18,ROW($A16)-ROW($A$5),MATCH(C$5,Metrics!$B$5:$E$5,0)))=0,"",INDEX(Metrics!$B$6:$E$18,ROW($A16)-ROW($A$5),MATCH(C$5,Metrics!$B$5:$E$5,0))),"")</f>
        <v>Cost Effectiveness</v>
      </c>
      <c r="D16" s="160" t="str">
        <f>IFERROR(IF(LEN(INDEX(Metrics!$B$6:$E$18,ROW($A16)-ROW($A$5),MATCH(D$5,Metrics!$B$5:$E$5,0)))=0,"",INDEX(Metrics!$B$6:$E$18,ROW($A16)-ROW($A$5),MATCH(D$5,Metrics!$B$5:$E$5,0))),"")</f>
        <v>Repair and Maintenance Costs</v>
      </c>
      <c r="E16" s="42" t="str">
        <f>IFERROR(IF(LEN(INDEX(Metrics!$B$6:$E$18,ROW($A16)-ROW($A$5),MATCH(E$5,Metrics!$B$5:$E$5,0)))=0,"",INDEX(Metrics!$B$6:$E$18,ROW($A16)-ROW($A$5),MATCH(E$5,Metrics!$B$5:$E$5,0))),"")</f>
        <v>USD</v>
      </c>
      <c r="F16" s="186">
        <f>IFERROR(IF(INDEX(Metrics!$G$6:$G$18,MATCH(PY_Actual_Cumulative!$D16,Metrics!$D$6:$D$18,0))=Calc!$K$8,SUM(PY_Actual!$F16:F16),AVERAGE(PY_Actual!$F16:F16)),"")</f>
        <v>1000</v>
      </c>
      <c r="G16" s="186">
        <f>IFERROR(IF(INDEX(Metrics!$G$6:$G$18,MATCH(PY_Actual_Cumulative!$D16,Metrics!$D$6:$D$18,0))=Calc!$K$8,SUM(PY_Actual!$F16:G16),AVERAGE(PY_Actual!$F16:G16)),"")</f>
        <v>2113</v>
      </c>
      <c r="H16" s="186">
        <f>IFERROR(IF(INDEX(Metrics!$G$6:$G$18,MATCH(PY_Actual_Cumulative!$D16,Metrics!$D$6:$D$18,0))=Calc!$K$8,SUM(PY_Actual!$F16:H16),AVERAGE(PY_Actual!$F16:H16)),"")</f>
        <v>3339</v>
      </c>
      <c r="I16" s="186">
        <f>IFERROR(IF(INDEX(Metrics!$G$6:$G$18,MATCH(PY_Actual_Cumulative!$D16,Metrics!$D$6:$D$18,0))=Calc!$K$8,SUM(PY_Actual!$F16:I16),AVERAGE(PY_Actual!$F16:I16)),"")</f>
        <v>4678</v>
      </c>
      <c r="J16" s="186">
        <f>IFERROR(IF(INDEX(Metrics!$G$6:$G$18,MATCH(PY_Actual_Cumulative!$D16,Metrics!$D$6:$D$18,0))=Calc!$K$8,SUM(PY_Actual!$F16:J16),AVERAGE(PY_Actual!$F16:J16)),"")</f>
        <v>6130</v>
      </c>
      <c r="K16" s="186">
        <f>IFERROR(IF(INDEX(Metrics!$G$6:$G$18,MATCH(PY_Actual_Cumulative!$D16,Metrics!$D$6:$D$18,0))=Calc!$K$8,SUM(PY_Actual!$F16:K16),AVERAGE(PY_Actual!$F16:K16)),"")</f>
        <v>7695</v>
      </c>
      <c r="L16" s="187">
        <f>IFERROR(IF(INDEX(Metrics!$G$6:$G$18,MATCH(PY_Actual_Cumulative!$D16,Metrics!$D$6:$D$18,0))=Calc!$K$8,SUM(PY_Actual!$F16:L16),AVERAGE(PY_Actual!$F16:L16)),"")</f>
        <v>7695</v>
      </c>
      <c r="M16" s="187">
        <f>IFERROR(IF(INDEX(Metrics!$G$6:$G$18,MATCH(PY_Actual_Cumulative!$D16,Metrics!$D$6:$D$18,0))=Calc!$K$8,SUM(PY_Actual!$F16:M16),AVERAGE(PY_Actual!$F16:M16)),"")</f>
        <v>7695</v>
      </c>
      <c r="N16" s="187">
        <f>IFERROR(IF(INDEX(Metrics!$G$6:$G$18,MATCH(PY_Actual_Cumulative!$D16,Metrics!$D$6:$D$18,0))=Calc!$K$8,SUM(PY_Actual!$F16:N16),AVERAGE(PY_Actual!$F16:N16)),"")</f>
        <v>7695</v>
      </c>
      <c r="O16" s="187">
        <f>IFERROR(IF(INDEX(Metrics!$G$6:$G$18,MATCH(PY_Actual_Cumulative!$D16,Metrics!$D$6:$D$18,0))=Calc!$K$8,SUM(PY_Actual!$F16:O16),AVERAGE(PY_Actual!$F16:O16)),"")</f>
        <v>7695</v>
      </c>
      <c r="P16" s="187">
        <f>IFERROR(IF(INDEX(Metrics!$G$6:$G$18,MATCH(PY_Actual_Cumulative!$D16,Metrics!$D$6:$D$18,0))=Calc!$K$8,SUM(PY_Actual!$F16:P16),AVERAGE(PY_Actual!$F16:P16)),"")</f>
        <v>7695</v>
      </c>
      <c r="Q16" s="188">
        <f>IFERROR(IF(INDEX(Metrics!$G$6:$G$18,MATCH(PY_Actual_Cumulative!$D16,Metrics!$D$6:$D$18,0))=Calc!$K$8,SUM(PY_Actual!$F16:Q16),AVERAGE(PY_Actual!$F16:Q16)),"")</f>
        <v>7695</v>
      </c>
    </row>
    <row r="17" spans="1:17" x14ac:dyDescent="0.25">
      <c r="A17" s="3"/>
      <c r="B17" s="62">
        <f>IFERROR(IF(LEN(INDEX(Metrics!$B$6:$E$18,ROW($A17)-ROW($A$5),MATCH(B$5,Metrics!$B$5:$E$5,0)))=0,"",INDEX(Metrics!$B$6:$E$18,ROW($A17)-ROW($A$5),MATCH(B$5,Metrics!$B$5:$E$5,0))),"")</f>
        <v>204</v>
      </c>
      <c r="C17" s="160" t="str">
        <f>IFERROR(IF(LEN(INDEX(Metrics!$B$6:$E$18,ROW($A17)-ROW($A$5),MATCH(C$5,Metrics!$B$5:$E$5,0)))=0,"",INDEX(Metrics!$B$6:$E$18,ROW($A17)-ROW($A$5),MATCH(C$5,Metrics!$B$5:$E$5,0))),"")</f>
        <v>Cost Effectiveness</v>
      </c>
      <c r="D17" s="160" t="str">
        <f>IFERROR(IF(LEN(INDEX(Metrics!$B$6:$E$18,ROW($A17)-ROW($A$5),MATCH(D$5,Metrics!$B$5:$E$5,0)))=0,"",INDEX(Metrics!$B$6:$E$18,ROW($A17)-ROW($A$5),MATCH(D$5,Metrics!$B$5:$E$5,0))),"")</f>
        <v/>
      </c>
      <c r="E17" s="42" t="str">
        <f>IFERROR(IF(LEN(INDEX(Metrics!$B$6:$E$18,ROW($A17)-ROW($A$5),MATCH(E$5,Metrics!$B$5:$E$5,0)))=0,"",INDEX(Metrics!$B$6:$E$18,ROW($A17)-ROW($A$5),MATCH(E$5,Metrics!$B$5:$E$5,0))),"")</f>
        <v/>
      </c>
      <c r="F17" s="132" t="str">
        <f>IFERROR(IF(INDEX(Metrics!$G$6:$G$18,MATCH(PY_Actual_Cumulative!$D17,Metrics!$D$6:$D$18,0))=Calc!$K$8,SUM(PY_Actual!$F17:F17),AVERAGE(PY_Actual!$F17:F17)),"")</f>
        <v/>
      </c>
      <c r="G17" s="132" t="str">
        <f>IFERROR(IF(INDEX(Metrics!$G$6:$G$18,MATCH(PY_Actual_Cumulative!$D17,Metrics!$D$6:$D$18,0))=Calc!$K$8,SUM(PY_Actual!$F17:G17),AVERAGE(PY_Actual!$F17:G17)),"")</f>
        <v/>
      </c>
      <c r="H17" s="132" t="str">
        <f>IFERROR(IF(INDEX(Metrics!$G$6:$G$18,MATCH(PY_Actual_Cumulative!$D17,Metrics!$D$6:$D$18,0))=Calc!$K$8,SUM(PY_Actual!$F17:H17),AVERAGE(PY_Actual!$F17:H17)),"")</f>
        <v/>
      </c>
      <c r="I17" s="132" t="str">
        <f>IFERROR(IF(INDEX(Metrics!$G$6:$G$18,MATCH(PY_Actual_Cumulative!$D17,Metrics!$D$6:$D$18,0))=Calc!$K$8,SUM(PY_Actual!$F17:I17),AVERAGE(PY_Actual!$F17:I17)),"")</f>
        <v/>
      </c>
      <c r="J17" s="132" t="str">
        <f>IFERROR(IF(INDEX(Metrics!$G$6:$G$18,MATCH(PY_Actual_Cumulative!$D17,Metrics!$D$6:$D$18,0))=Calc!$K$8,SUM(PY_Actual!$F17:J17),AVERAGE(PY_Actual!$F17:J17)),"")</f>
        <v/>
      </c>
      <c r="K17" s="132" t="str">
        <f>IFERROR(IF(INDEX(Metrics!$G$6:$G$18,MATCH(PY_Actual_Cumulative!$D17,Metrics!$D$6:$D$18,0))=Calc!$K$8,SUM(PY_Actual!$F17:K17),AVERAGE(PY_Actual!$F17:K17)),"")</f>
        <v/>
      </c>
      <c r="L17" s="45" t="str">
        <f>IFERROR(IF(INDEX(Metrics!$G$6:$G$18,MATCH(PY_Actual_Cumulative!$D17,Metrics!$D$6:$D$18,0))=Calc!$K$8,SUM(PY_Actual!$F17:L17),AVERAGE(PY_Actual!$F17:L17)),"")</f>
        <v/>
      </c>
      <c r="M17" s="45" t="str">
        <f>IFERROR(IF(INDEX(Metrics!$G$6:$G$18,MATCH(PY_Actual_Cumulative!$D17,Metrics!$D$6:$D$18,0))=Calc!$K$8,SUM(PY_Actual!$F17:M17),AVERAGE(PY_Actual!$F17:M17)),"")</f>
        <v/>
      </c>
      <c r="N17" s="45" t="str">
        <f>IFERROR(IF(INDEX(Metrics!$G$6:$G$18,MATCH(PY_Actual_Cumulative!$D17,Metrics!$D$6:$D$18,0))=Calc!$K$8,SUM(PY_Actual!$F17:N17),AVERAGE(PY_Actual!$F17:N17)),"")</f>
        <v/>
      </c>
      <c r="O17" s="45" t="str">
        <f>IFERROR(IF(INDEX(Metrics!$G$6:$G$18,MATCH(PY_Actual_Cumulative!$D17,Metrics!$D$6:$D$18,0))=Calc!$K$8,SUM(PY_Actual!$F17:O17),AVERAGE(PY_Actual!$F17:O17)),"")</f>
        <v/>
      </c>
      <c r="P17" s="45" t="str">
        <f>IFERROR(IF(INDEX(Metrics!$G$6:$G$18,MATCH(PY_Actual_Cumulative!$D17,Metrics!$D$6:$D$18,0))=Calc!$K$8,SUM(PY_Actual!$F17:P17),AVERAGE(PY_Actual!$F17:P17)),"")</f>
        <v/>
      </c>
      <c r="Q17" s="69" t="str">
        <f>IFERROR(IF(INDEX(Metrics!$G$6:$G$18,MATCH(PY_Actual_Cumulative!$D17,Metrics!$D$6:$D$18,0))=Calc!$K$8,SUM(PY_Actual!$F17:Q17),AVERAGE(PY_Actual!$F17:Q17)),"")</f>
        <v/>
      </c>
    </row>
    <row r="18" spans="1:17" x14ac:dyDescent="0.25">
      <c r="A18" s="3"/>
      <c r="B18" s="62">
        <f>IFERROR(IF(LEN(INDEX(Metrics!$B$6:$E$18,ROW($A18)-ROW($A$5),MATCH(B$5,Metrics!$B$5:$E$5,0)))=0,"",INDEX(Metrics!$B$6:$E$18,ROW($A18)-ROW($A$5),MATCH(B$5,Metrics!$B$5:$E$5,0))),"")</f>
        <v>205</v>
      </c>
      <c r="C18" s="160" t="str">
        <f>IFERROR(IF(LEN(INDEX(Metrics!$B$6:$E$18,ROW($A18)-ROW($A$5),MATCH(C$5,Metrics!$B$5:$E$5,0)))=0,"",INDEX(Metrics!$B$6:$E$18,ROW($A18)-ROW($A$5),MATCH(C$5,Metrics!$B$5:$E$5,0))),"")</f>
        <v>Cost Effectiveness</v>
      </c>
      <c r="D18" s="160" t="str">
        <f>IFERROR(IF(LEN(INDEX(Metrics!$B$6:$E$18,ROW($A18)-ROW($A$5),MATCH(D$5,Metrics!$B$5:$E$5,0)))=0,"",INDEX(Metrics!$B$6:$E$18,ROW($A18)-ROW($A$5),MATCH(D$5,Metrics!$B$5:$E$5,0))),"")</f>
        <v/>
      </c>
      <c r="E18" s="42" t="str">
        <f>IFERROR(IF(LEN(INDEX(Metrics!$B$6:$E$18,ROW($A18)-ROW($A$5),MATCH(E$5,Metrics!$B$5:$E$5,0)))=0,"",INDEX(Metrics!$B$6:$E$18,ROW($A18)-ROW($A$5),MATCH(E$5,Metrics!$B$5:$E$5,0))),"")</f>
        <v/>
      </c>
      <c r="F18" s="132" t="str">
        <f>IFERROR(IF(INDEX(Metrics!$G$6:$G$18,MATCH(PY_Actual_Cumulative!$D18,Metrics!$D$6:$D$18,0))=Calc!$K$8,SUM(PY_Actual!$F18:F18),AVERAGE(PY_Actual!$F18:F18)),"")</f>
        <v/>
      </c>
      <c r="G18" s="132" t="str">
        <f>IFERROR(IF(INDEX(Metrics!$G$6:$G$18,MATCH(PY_Actual_Cumulative!$D18,Metrics!$D$6:$D$18,0))=Calc!$K$8,SUM(PY_Actual!$F18:G18),AVERAGE(PY_Actual!$F18:G18)),"")</f>
        <v/>
      </c>
      <c r="H18" s="132" t="str">
        <f>IFERROR(IF(INDEX(Metrics!$G$6:$G$18,MATCH(PY_Actual_Cumulative!$D18,Metrics!$D$6:$D$18,0))=Calc!$K$8,SUM(PY_Actual!$F18:H18),AVERAGE(PY_Actual!$F18:H18)),"")</f>
        <v/>
      </c>
      <c r="I18" s="132" t="str">
        <f>IFERROR(IF(INDEX(Metrics!$G$6:$G$18,MATCH(PY_Actual_Cumulative!$D18,Metrics!$D$6:$D$18,0))=Calc!$K$8,SUM(PY_Actual!$F18:I18),AVERAGE(PY_Actual!$F18:I18)),"")</f>
        <v/>
      </c>
      <c r="J18" s="132" t="str">
        <f>IFERROR(IF(INDEX(Metrics!$G$6:$G$18,MATCH(PY_Actual_Cumulative!$D18,Metrics!$D$6:$D$18,0))=Calc!$K$8,SUM(PY_Actual!$F18:J18),AVERAGE(PY_Actual!$F18:J18)),"")</f>
        <v/>
      </c>
      <c r="K18" s="132" t="str">
        <f>IFERROR(IF(INDEX(Metrics!$G$6:$G$18,MATCH(PY_Actual_Cumulative!$D18,Metrics!$D$6:$D$18,0))=Calc!$K$8,SUM(PY_Actual!$F18:K18),AVERAGE(PY_Actual!$F18:K18)),"")</f>
        <v/>
      </c>
      <c r="L18" s="45" t="str">
        <f>IFERROR(IF(INDEX(Metrics!$G$6:$G$18,MATCH(PY_Actual_Cumulative!$D18,Metrics!$D$6:$D$18,0))=Calc!$K$8,SUM(PY_Actual!$F18:L18),AVERAGE(PY_Actual!$F18:L18)),"")</f>
        <v/>
      </c>
      <c r="M18" s="45" t="str">
        <f>IFERROR(IF(INDEX(Metrics!$G$6:$G$18,MATCH(PY_Actual_Cumulative!$D18,Metrics!$D$6:$D$18,0))=Calc!$K$8,SUM(PY_Actual!$F18:M18),AVERAGE(PY_Actual!$F18:M18)),"")</f>
        <v/>
      </c>
      <c r="N18" s="45" t="str">
        <f>IFERROR(IF(INDEX(Metrics!$G$6:$G$18,MATCH(PY_Actual_Cumulative!$D18,Metrics!$D$6:$D$18,0))=Calc!$K$8,SUM(PY_Actual!$F18:N18),AVERAGE(PY_Actual!$F18:N18)),"")</f>
        <v/>
      </c>
      <c r="O18" s="45" t="str">
        <f>IFERROR(IF(INDEX(Metrics!$G$6:$G$18,MATCH(PY_Actual_Cumulative!$D18,Metrics!$D$6:$D$18,0))=Calc!$K$8,SUM(PY_Actual!$F18:O18),AVERAGE(PY_Actual!$F18:O18)),"")</f>
        <v/>
      </c>
      <c r="P18" s="45" t="str">
        <f>IFERROR(IF(INDEX(Metrics!$G$6:$G$18,MATCH(PY_Actual_Cumulative!$D18,Metrics!$D$6:$D$18,0))=Calc!$K$8,SUM(PY_Actual!$F18:P18),AVERAGE(PY_Actual!$F18:P18)),"")</f>
        <v/>
      </c>
      <c r="Q18" s="69" t="str">
        <f>IFERROR(IF(INDEX(Metrics!$G$6:$G$18,MATCH(PY_Actual_Cumulative!$D18,Metrics!$D$6:$D$18,0))=Calc!$K$8,SUM(PY_Actual!$F18:Q18),AVERAGE(PY_Actual!$F18:Q18)),"")</f>
        <v/>
      </c>
    </row>
    <row r="19" spans="1:17" x14ac:dyDescent="0.25">
      <c r="A19" s="3"/>
      <c r="B19" s="201">
        <v>301</v>
      </c>
      <c r="C19" s="202" t="s">
        <v>119</v>
      </c>
      <c r="D19" s="202" t="s">
        <v>120</v>
      </c>
      <c r="E19" s="203" t="s">
        <v>121</v>
      </c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4"/>
    </row>
    <row r="20" spans="1:17" x14ac:dyDescent="0.25">
      <c r="A20" s="3"/>
      <c r="B20" s="201">
        <v>302</v>
      </c>
      <c r="C20" s="202" t="s">
        <v>119</v>
      </c>
      <c r="D20" s="202" t="s">
        <v>123</v>
      </c>
      <c r="E20" s="203" t="s">
        <v>124</v>
      </c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6"/>
    </row>
    <row r="21" spans="1:17" x14ac:dyDescent="0.25">
      <c r="A21" s="3"/>
      <c r="B21" s="201">
        <v>303</v>
      </c>
      <c r="C21" s="202" t="s">
        <v>119</v>
      </c>
      <c r="D21" s="202" t="s">
        <v>126</v>
      </c>
      <c r="E21" s="203" t="s">
        <v>124</v>
      </c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6"/>
    </row>
    <row r="22" spans="1:17" x14ac:dyDescent="0.25">
      <c r="A22" s="3"/>
      <c r="B22" s="201">
        <v>304</v>
      </c>
      <c r="C22" s="202" t="s">
        <v>119</v>
      </c>
      <c r="D22" s="202" t="s">
        <v>128</v>
      </c>
      <c r="E22" s="203" t="s">
        <v>124</v>
      </c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6"/>
    </row>
    <row r="23" spans="1:17" x14ac:dyDescent="0.25">
      <c r="A23" s="3"/>
      <c r="B23" s="201">
        <v>305</v>
      </c>
      <c r="C23" s="202" t="s">
        <v>119</v>
      </c>
      <c r="D23" s="202" t="s">
        <v>130</v>
      </c>
      <c r="E23" s="203" t="s">
        <v>100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6"/>
    </row>
    <row r="24" spans="1:17" x14ac:dyDescent="0.25">
      <c r="A24" s="3"/>
      <c r="B24" s="201">
        <v>306</v>
      </c>
      <c r="C24" s="202" t="s">
        <v>119</v>
      </c>
      <c r="D24" s="202" t="s">
        <v>132</v>
      </c>
      <c r="E24" s="203" t="s">
        <v>124</v>
      </c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6"/>
    </row>
    <row r="25" spans="1:17" x14ac:dyDescent="0.25">
      <c r="A25" s="3"/>
      <c r="B25" s="201">
        <v>307</v>
      </c>
      <c r="C25" s="202" t="s">
        <v>119</v>
      </c>
      <c r="D25" s="202" t="s">
        <v>158</v>
      </c>
      <c r="E25" s="203" t="s">
        <v>158</v>
      </c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6"/>
    </row>
    <row r="26" spans="1:17" x14ac:dyDescent="0.2">
      <c r="A26" s="3"/>
      <c r="B26" s="201">
        <v>308</v>
      </c>
      <c r="C26" s="202" t="s">
        <v>119</v>
      </c>
      <c r="D26" s="202" t="s">
        <v>158</v>
      </c>
      <c r="E26" s="203" t="s">
        <v>158</v>
      </c>
      <c r="F26" s="227"/>
      <c r="G26" s="225"/>
      <c r="H26" s="225"/>
      <c r="I26" s="225"/>
      <c r="J26" s="225"/>
      <c r="K26" s="225"/>
      <c r="L26" s="227"/>
      <c r="M26" s="225"/>
      <c r="N26" s="225"/>
      <c r="O26" s="225"/>
      <c r="P26" s="225"/>
      <c r="Q26" s="226"/>
    </row>
    <row r="27" spans="1:17" x14ac:dyDescent="0.25">
      <c r="A27" s="3"/>
      <c r="B27" s="201">
        <v>401</v>
      </c>
      <c r="C27" s="202" t="s">
        <v>134</v>
      </c>
      <c r="D27" s="202" t="s">
        <v>135</v>
      </c>
      <c r="E27" s="203" t="s">
        <v>124</v>
      </c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6"/>
    </row>
    <row r="28" spans="1:17" x14ac:dyDescent="0.25">
      <c r="A28" s="3"/>
      <c r="B28" s="201">
        <v>402</v>
      </c>
      <c r="C28" s="202" t="s">
        <v>134</v>
      </c>
      <c r="D28" s="202" t="s">
        <v>137</v>
      </c>
      <c r="E28" s="203" t="s">
        <v>124</v>
      </c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6"/>
    </row>
    <row r="29" spans="1:17" x14ac:dyDescent="0.2">
      <c r="A29" s="3"/>
      <c r="B29" s="201">
        <v>403</v>
      </c>
      <c r="C29" s="202" t="s">
        <v>134</v>
      </c>
      <c r="D29" s="205" t="s">
        <v>139</v>
      </c>
      <c r="E29" s="206" t="s">
        <v>140</v>
      </c>
      <c r="F29" s="227"/>
      <c r="G29" s="225"/>
      <c r="H29" s="225"/>
      <c r="I29" s="225"/>
      <c r="J29" s="225"/>
      <c r="K29" s="225"/>
      <c r="L29" s="227"/>
      <c r="M29" s="225"/>
      <c r="N29" s="225"/>
      <c r="O29" s="225"/>
      <c r="P29" s="225"/>
      <c r="Q29" s="226"/>
    </row>
    <row r="30" spans="1:17" x14ac:dyDescent="0.25">
      <c r="A30" s="3"/>
      <c r="B30" s="201">
        <v>404</v>
      </c>
      <c r="C30" s="202" t="s">
        <v>134</v>
      </c>
      <c r="D30" s="202" t="s">
        <v>158</v>
      </c>
      <c r="E30" s="203" t="s">
        <v>158</v>
      </c>
      <c r="F30" s="223"/>
      <c r="G30" s="223"/>
      <c r="H30" s="223"/>
      <c r="I30" s="223"/>
      <c r="J30" s="223"/>
      <c r="K30" s="223"/>
      <c r="L30" s="225"/>
      <c r="M30" s="225"/>
      <c r="N30" s="225"/>
      <c r="O30" s="225"/>
      <c r="P30" s="225"/>
      <c r="Q30" s="226"/>
    </row>
    <row r="31" spans="1:17" x14ac:dyDescent="0.25">
      <c r="A31" s="3"/>
      <c r="B31" s="201">
        <v>405</v>
      </c>
      <c r="C31" s="202" t="s">
        <v>134</v>
      </c>
      <c r="D31" s="202" t="s">
        <v>158</v>
      </c>
      <c r="E31" s="203" t="s">
        <v>158</v>
      </c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</row>
    <row r="32" spans="1:17" x14ac:dyDescent="0.25">
      <c r="A32" s="3"/>
      <c r="B32" s="201">
        <v>501</v>
      </c>
      <c r="C32" s="202" t="s">
        <v>142</v>
      </c>
      <c r="D32" s="202" t="s">
        <v>143</v>
      </c>
      <c r="E32" s="203" t="s">
        <v>124</v>
      </c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6"/>
    </row>
    <row r="33" spans="1:17" x14ac:dyDescent="0.25">
      <c r="A33" s="3"/>
      <c r="B33" s="201">
        <v>502</v>
      </c>
      <c r="C33" s="202" t="s">
        <v>142</v>
      </c>
      <c r="D33" s="202" t="s">
        <v>145</v>
      </c>
      <c r="E33" s="203" t="s">
        <v>124</v>
      </c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6"/>
    </row>
    <row r="34" spans="1:17" x14ac:dyDescent="0.25">
      <c r="A34" s="3"/>
      <c r="B34" s="201">
        <v>503</v>
      </c>
      <c r="C34" s="202" t="s">
        <v>142</v>
      </c>
      <c r="D34" s="202" t="s">
        <v>147</v>
      </c>
      <c r="E34" s="203" t="s">
        <v>121</v>
      </c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6"/>
    </row>
    <row r="35" spans="1:17" x14ac:dyDescent="0.25">
      <c r="A35" s="3"/>
      <c r="B35" s="201">
        <v>504</v>
      </c>
      <c r="C35" s="202" t="s">
        <v>142</v>
      </c>
      <c r="D35" s="202" t="s">
        <v>149</v>
      </c>
      <c r="E35" s="203" t="s">
        <v>121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6"/>
    </row>
    <row r="36" spans="1:17" x14ac:dyDescent="0.2">
      <c r="A36" s="3"/>
      <c r="B36" s="201">
        <v>505</v>
      </c>
      <c r="C36" s="202" t="s">
        <v>142</v>
      </c>
      <c r="D36" s="202" t="s">
        <v>151</v>
      </c>
      <c r="E36" s="203" t="s">
        <v>121</v>
      </c>
      <c r="F36" s="227"/>
      <c r="G36" s="225"/>
      <c r="H36" s="225"/>
      <c r="I36" s="225"/>
      <c r="J36" s="225"/>
      <c r="K36" s="225"/>
      <c r="L36" s="227"/>
      <c r="M36" s="225"/>
      <c r="N36" s="225"/>
      <c r="O36" s="225"/>
      <c r="P36" s="225"/>
      <c r="Q36" s="226"/>
    </row>
    <row r="37" spans="1:17" x14ac:dyDescent="0.25">
      <c r="A37" s="3"/>
      <c r="B37" s="201">
        <v>506</v>
      </c>
      <c r="C37" s="202" t="s">
        <v>142</v>
      </c>
      <c r="D37" s="202" t="s">
        <v>153</v>
      </c>
      <c r="E37" s="203" t="s">
        <v>121</v>
      </c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6"/>
    </row>
    <row r="38" spans="1:17" x14ac:dyDescent="0.2">
      <c r="A38" s="3"/>
      <c r="B38" s="201">
        <v>507</v>
      </c>
      <c r="C38" s="202" t="s">
        <v>142</v>
      </c>
      <c r="D38" s="202" t="s">
        <v>155</v>
      </c>
      <c r="E38" s="203" t="s">
        <v>124</v>
      </c>
      <c r="F38" s="227"/>
      <c r="G38" s="225"/>
      <c r="H38" s="225"/>
      <c r="I38" s="225"/>
      <c r="J38" s="225"/>
      <c r="K38" s="225"/>
      <c r="L38" s="227"/>
      <c r="M38" s="225"/>
      <c r="N38" s="225"/>
      <c r="O38" s="225"/>
      <c r="P38" s="225"/>
      <c r="Q38" s="226"/>
    </row>
    <row r="39" spans="1:17" x14ac:dyDescent="0.25">
      <c r="A39" s="3"/>
      <c r="B39" s="201">
        <v>508</v>
      </c>
      <c r="C39" s="202" t="s">
        <v>142</v>
      </c>
      <c r="D39" s="202" t="s">
        <v>158</v>
      </c>
      <c r="E39" s="203" t="s">
        <v>158</v>
      </c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4"/>
    </row>
    <row r="40" spans="1:17" x14ac:dyDescent="0.25">
      <c r="A40" s="3"/>
      <c r="B40" s="201">
        <v>509</v>
      </c>
      <c r="C40" s="202" t="s">
        <v>142</v>
      </c>
      <c r="D40" s="202" t="s">
        <v>158</v>
      </c>
      <c r="E40" s="203" t="s">
        <v>158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6"/>
    </row>
    <row r="41" spans="1:17" x14ac:dyDescent="0.25">
      <c r="A41" s="3"/>
      <c r="B41" s="201"/>
      <c r="C41" s="202"/>
      <c r="D41" s="202"/>
      <c r="E41" s="203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6"/>
    </row>
    <row r="42" spans="1:17" x14ac:dyDescent="0.25">
      <c r="A42" s="3"/>
      <c r="B42" s="201"/>
      <c r="C42" s="202"/>
      <c r="D42" s="202"/>
      <c r="E42" s="203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6"/>
    </row>
    <row r="43" spans="1:17" x14ac:dyDescent="0.25">
      <c r="A43" s="3"/>
      <c r="B43" s="201"/>
      <c r="C43" s="202"/>
      <c r="D43" s="202"/>
      <c r="E43" s="203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6"/>
    </row>
    <row r="44" spans="1:17" x14ac:dyDescent="0.25">
      <c r="A44" s="3"/>
      <c r="B44" s="201"/>
      <c r="C44" s="202"/>
      <c r="D44" s="202"/>
      <c r="E44" s="20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4"/>
    </row>
    <row r="45" spans="1:17" x14ac:dyDescent="0.25">
      <c r="A45" s="3"/>
      <c r="B45" s="201"/>
      <c r="C45" s="202"/>
      <c r="D45" s="202"/>
      <c r="E45" s="20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4"/>
    </row>
    <row r="46" spans="1:17" x14ac:dyDescent="0.25">
      <c r="A46" s="3"/>
      <c r="B46" s="201"/>
      <c r="C46" s="202"/>
      <c r="D46" s="202"/>
      <c r="E46" s="20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4"/>
    </row>
    <row r="47" spans="1:17" x14ac:dyDescent="0.25">
      <c r="A47" s="3"/>
      <c r="B47" s="201"/>
      <c r="C47" s="202"/>
      <c r="D47" s="202"/>
      <c r="E47" s="20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4"/>
    </row>
    <row r="48" spans="1:17" x14ac:dyDescent="0.25">
      <c r="A48" s="3"/>
      <c r="B48" s="201"/>
      <c r="C48" s="202"/>
      <c r="D48" s="202"/>
      <c r="E48" s="20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</row>
    <row r="49" spans="1:17" x14ac:dyDescent="0.25">
      <c r="A49" s="3"/>
      <c r="B49" s="201"/>
      <c r="C49" s="202"/>
      <c r="D49" s="202"/>
      <c r="E49" s="20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4"/>
    </row>
    <row r="50" spans="1:17" x14ac:dyDescent="0.25">
      <c r="A50" s="3"/>
      <c r="B50" s="201"/>
      <c r="C50" s="202"/>
      <c r="D50" s="202"/>
      <c r="E50" s="20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4"/>
    </row>
    <row r="51" spans="1:17" x14ac:dyDescent="0.25">
      <c r="A51" s="3"/>
      <c r="B51" s="201"/>
      <c r="C51" s="202"/>
      <c r="D51" s="202"/>
      <c r="E51" s="20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4"/>
    </row>
    <row r="52" spans="1:17" x14ac:dyDescent="0.25">
      <c r="A52" s="3"/>
      <c r="B52" s="201"/>
      <c r="C52" s="202"/>
      <c r="D52" s="202"/>
      <c r="E52" s="20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4"/>
    </row>
    <row r="53" spans="1:17" x14ac:dyDescent="0.25">
      <c r="A53" s="3"/>
      <c r="B53" s="201"/>
      <c r="C53" s="202"/>
      <c r="D53" s="202"/>
      <c r="E53" s="20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4"/>
    </row>
    <row r="54" spans="1:17" x14ac:dyDescent="0.25">
      <c r="A54" s="3"/>
      <c r="B54" s="201"/>
      <c r="C54" s="202"/>
      <c r="D54" s="202"/>
      <c r="E54" s="20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4"/>
    </row>
    <row r="55" spans="1:17" x14ac:dyDescent="0.25">
      <c r="A55" s="3"/>
      <c r="B55" s="201"/>
      <c r="C55" s="202"/>
      <c r="D55" s="202"/>
      <c r="E55" s="20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4"/>
    </row>
    <row r="56" spans="1:17" x14ac:dyDescent="0.25">
      <c r="B56" s="201"/>
      <c r="C56" s="202"/>
      <c r="D56" s="202"/>
      <c r="E56" s="20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4"/>
    </row>
    <row r="57" spans="1:17" x14ac:dyDescent="0.25">
      <c r="B57" s="201"/>
      <c r="C57" s="202"/>
      <c r="D57" s="202"/>
      <c r="E57" s="20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4"/>
    </row>
    <row r="58" spans="1:17" x14ac:dyDescent="0.25">
      <c r="B58" s="201"/>
      <c r="C58" s="202"/>
      <c r="D58" s="202"/>
      <c r="E58" s="20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4"/>
    </row>
    <row r="59" spans="1:17" x14ac:dyDescent="0.25">
      <c r="B59" s="201"/>
      <c r="C59" s="202"/>
      <c r="D59" s="202"/>
      <c r="E59" s="20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4"/>
    </row>
    <row r="60" spans="1:17" x14ac:dyDescent="0.25">
      <c r="B60" s="201"/>
      <c r="C60" s="202"/>
      <c r="D60" s="202"/>
      <c r="E60" s="20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4"/>
    </row>
    <row r="61" spans="1:17" x14ac:dyDescent="0.25">
      <c r="B61" s="201"/>
      <c r="C61" s="202"/>
      <c r="D61" s="202"/>
      <c r="E61" s="20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4"/>
    </row>
    <row r="62" spans="1:17" x14ac:dyDescent="0.25">
      <c r="B62" s="201"/>
      <c r="C62" s="202"/>
      <c r="D62" s="202"/>
      <c r="E62" s="20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4"/>
    </row>
    <row r="63" spans="1:17" x14ac:dyDescent="0.25">
      <c r="B63" s="201"/>
      <c r="C63" s="202"/>
      <c r="D63" s="202"/>
      <c r="E63" s="20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4"/>
    </row>
    <row r="64" spans="1:17" x14ac:dyDescent="0.25">
      <c r="B64" s="201"/>
      <c r="C64" s="202"/>
      <c r="D64" s="202"/>
      <c r="E64" s="20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4"/>
    </row>
    <row r="65" spans="2:17" x14ac:dyDescent="0.25">
      <c r="B65" s="201"/>
      <c r="C65" s="202"/>
      <c r="D65" s="202"/>
      <c r="E65" s="20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4"/>
    </row>
    <row r="66" spans="2:17" x14ac:dyDescent="0.25">
      <c r="B66" s="201"/>
      <c r="C66" s="202"/>
      <c r="D66" s="202"/>
      <c r="E66" s="20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4"/>
    </row>
    <row r="67" spans="2:17" x14ac:dyDescent="0.25">
      <c r="B67" s="201"/>
      <c r="C67" s="202"/>
      <c r="D67" s="202"/>
      <c r="E67" s="20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4"/>
    </row>
    <row r="68" spans="2:17" x14ac:dyDescent="0.25">
      <c r="B68" s="201"/>
      <c r="C68" s="202"/>
      <c r="D68" s="202"/>
      <c r="E68" s="20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4"/>
    </row>
    <row r="69" spans="2:17" x14ac:dyDescent="0.25">
      <c r="B69" s="201"/>
      <c r="C69" s="202"/>
      <c r="D69" s="202"/>
      <c r="E69" s="20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4"/>
    </row>
    <row r="70" spans="2:17" x14ac:dyDescent="0.25">
      <c r="B70" s="208"/>
      <c r="C70" s="209"/>
      <c r="D70" s="209"/>
      <c r="E70" s="210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9"/>
    </row>
  </sheetData>
  <sheetProtection algorithmName="SHA-512" hashValue="/gEsmEUF4ubGhC6qwyusU65ACd/7qhgD00+r7yTWER+oxnNBd/Ysm1BAipwPRC/orTC1ZuSdgzx9t8T1SaFl7Q==" saltValue="faJL+zLGwe2agAjUt49E/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6">
        <f>IFERROR(IF(LEN(INDEX(Metrics!$B$6:$E$18,ROW($A8)-ROW($A$7),MATCH(B$7,Metrics!$B$5:$E$5,0)))=0,"",INDEX(Metrics!$B$6:$E$18,ROW($A8)-ROW($A$7),MATCH(B$7,Metrics!$B$5:$E$5,0))),"")</f>
        <v>101</v>
      </c>
      <c r="C8" s="162" t="str">
        <f>IFERROR(IF(LEN(INDEX(Metrics!$B$6:$E$18,ROW($A8)-ROW($A$7),MATCH(C$7,Metrics!$B$5:$E$5,0)))=0,"",INDEX(Metrics!$B$6:$E$18,ROW($A8)-ROW($A$7),MATCH(C$7,Metrics!$B$5:$E$5,0))),"")</f>
        <v>Company Properties</v>
      </c>
      <c r="D8" s="162" t="str">
        <f>IFERROR(IF(LEN(INDEX(Metrics!$B$6:$E$18,ROW($A8)-ROW($A$7),MATCH(D$7,Metrics!$B$5:$E$5,0)))=0,"",INDEX(Metrics!$B$6:$E$18,ROW($A8)-ROW($A$7),MATCH(D$7,Metrics!$B$5:$E$5,0))),"")</f>
        <v>Avg Commission per Sale</v>
      </c>
      <c r="E8" s="142" t="str">
        <f>IFERROR(IF(LEN(INDEX(Metrics!$B$6:$E$18,ROW($A8)-ROW($A$7),MATCH(E$7,Metrics!$B$5:$E$5,0)))=0,"",INDEX(Metrics!$B$6:$E$18,ROW($A8)-ROW($A$7),MATCH(E$7,Metrics!$B$5:$E$5,0))),"")</f>
        <v>USD</v>
      </c>
      <c r="F8" s="46"/>
      <c r="G8" s="190">
        <f>IFERROR(IF(D8="","",IF(LEN(INDEX(PY_Actual!$F$6:$Q$18,MATCH(Monthly_Analysis!$D8,PY_Actual!$D$6:$D$18,0),MATCH(Calc!$L$11,PY_Actual!$F$5:$Q$5,0)))=0,"",INDEX(PY_Actual!$F$6:$Q$18,MATCH(Monthly_Analysis!$D8,PY_Actual!$D$6:$D$18,0),MATCH(Calc!$L$11,PY_Actual!$F$5:$Q$5,0)))),"")</f>
        <v>1400</v>
      </c>
      <c r="H8" s="191">
        <f>IFERROR(IF(D8="","",IF(LEN(INDEX(CY_Target!$F$6:$Q$18,MATCH(Monthly_Analysis!$D8,CY_Target!$D$6:$D$18,0),MATCH(Calc!$L$10,CY_Target!$F$5:$Q$5,0)))=0,"",INDEX(CY_Target!$F$6:$Q$18,MATCH(Monthly_Analysis!$D8,CY_Target!$D$6:$D$18,0),MATCH(Calc!$L$10,CY_Target!$F$5:$Q$5,0)))),"")</f>
        <v>1500</v>
      </c>
      <c r="I8" s="191">
        <f>IFERROR(IF(D8="","",IF(LEN(INDEX(CY_Actual!$F$6:$Q$18,MATCH(Monthly_Analysis!$D8,CY_Actual!$D$6:$D$18,0),MATCH(Calc!$L$10,CY_Actual!$F$5:$Q$5,0)))=0,"",INDEX(CY_Actual!$F$6:$Q$18,MATCH(Monthly_Analysis!$D8,CY_Actual!$D$6:$D$18,0),MATCH(Calc!$L$10,CY_Actual!$F$5:$Q$5,0)))),"")</f>
        <v>1650</v>
      </c>
      <c r="J8" s="138">
        <f>IFERROR(IF(OR(LEN($D8)=0,LEN(G8)=0,LEN(I8)=0),"",IF(INDEX(Metrics!$F$6:$F$18,MATCH(Monthly_Analysis!$B8,Metrics!$B$6:$B$18,0))=Calc!$L$7,G8/I8*100,I8/G8*100)),100)</f>
        <v>117.85714285714286</v>
      </c>
      <c r="K8" s="139">
        <f>IFERROR(IF(OR(LEN($D8)=0,LEN(H8)=0,LEN(I8)=0),"",IF(INDEX(Metrics!$F$6:$F$18,MATCH(Monthly_Analysis!$B8,Metrics!$B$6:$B$18,0))=Calc!$L$7,H8/I8*100,I8/H8*100)),100)</f>
        <v>110.00000000000001</v>
      </c>
      <c r="L8" s="57"/>
      <c r="M8" s="190">
        <f>IFERROR(IF(B8="","",INDEX(PY_Actual_Cumulative!$F$6:$Q$18,MATCH(Monthly_Analysis!$B8,PY_Actual_Cumulative!$B$6:$B$18,0),MATCH(Calc!$L$11,PY_Actual_Cumulative!$F$5:$Q$5,0))),"")</f>
        <v>1325</v>
      </c>
      <c r="N8" s="191">
        <f>IFERROR(IF(B8="","",INDEX(CY_Target_Cumulative!$F$6:$Q$18,MATCH(Monthly_Analysis!$B8,CY_Target_Cumulative!$B$6:$B$18,0),MATCH(Calc!$L$10,CY_Target_Cumulative!$F$5:$Q$5,0))),"")</f>
        <v>1500</v>
      </c>
      <c r="O8" s="191">
        <f>IFERROR(IF(B8="","",INDEX(CY_Actual_Cumulative!$F$6:$Q$18,MATCH(Monthly_Analysis!$B8,CY_Actual_Cumulative!$B$6:$B$18,0),MATCH(Calc!$L$10,CY_Actual_Cumulative!$F$5:$Q$5,0))),"")</f>
        <v>1575</v>
      </c>
      <c r="P8" s="138">
        <f>IFERROR(IF(OR(LEN($D8)=0,LEN(M8)=0,LEN(O8)=0),"",IF(INDEX(Metrics!$F$6:$F$18,MATCH(Monthly_Analysis!$B8,Metrics!$B$6:$B$18,0))=Calc!$L$7,M8/O8*100,O8/M8*100)),100)</f>
        <v>118.86792452830188</v>
      </c>
      <c r="Q8" s="139">
        <f>IFERROR(IF(OR(LEN($D8)=0,LEN(N8)=0,LEN(O8)=0),"",IF(INDEX(Metrics!$F$6:$F$18,MATCH(Monthly_Analysis!$B8,Metrics!$B$6:$B$18,0))=Calc!$L$7,N8/O8*100,O8/N8*100)),100)</f>
        <v>105</v>
      </c>
      <c r="S8" s="3"/>
    </row>
    <row r="9" spans="1:20" x14ac:dyDescent="0.25">
      <c r="A9" s="3"/>
      <c r="B9" s="137">
        <f>IFERROR(IF(LEN(INDEX(Metrics!$B$6:$E$18,ROW($A9)-ROW($A$7),MATCH(B$7,Metrics!$B$5:$E$5,0)))=0,"",INDEX(Metrics!$B$6:$E$18,ROW($A9)-ROW($A$7),MATCH(B$7,Metrics!$B$5:$E$5,0))),"")</f>
        <v>102</v>
      </c>
      <c r="C9" s="163" t="str">
        <f>IFERROR(IF(LEN(INDEX(Metrics!$B$6:$E$18,ROW($A9)-ROW($A$7),MATCH(C$7,Metrics!$B$5:$E$5,0)))=0,"",INDEX(Metrics!$B$6:$E$18,ROW($A9)-ROW($A$7),MATCH(C$7,Metrics!$B$5:$E$5,0))),"")</f>
        <v>Company Properties</v>
      </c>
      <c r="D9" s="163" t="str">
        <f>IFERROR(IF(LEN(INDEX(Metrics!$B$6:$E$18,ROW($A9)-ROW($A$7),MATCH(D$7,Metrics!$B$5:$E$5,0)))=0,"",INDEX(Metrics!$B$6:$E$18,ROW($A9)-ROW($A$7),MATCH(D$7,Metrics!$B$5:$E$5,0))),"")</f>
        <v>Avg Commission per Salesperson</v>
      </c>
      <c r="E9" s="143" t="str">
        <f>IFERROR(IF(LEN(INDEX(Metrics!$B$6:$E$18,ROW($A9)-ROW($A$7),MATCH(E$7,Metrics!$B$5:$E$5,0)))=0,"",INDEX(Metrics!$B$6:$E$18,ROW($A9)-ROW($A$7),MATCH(E$7,Metrics!$B$5:$E$5,0))),"")</f>
        <v>USD</v>
      </c>
      <c r="F9" s="46"/>
      <c r="G9" s="192">
        <f>IFERROR(IF(D9="","",IF(LEN(INDEX(PY_Actual!$F$6:$Q$18,MATCH(Monthly_Analysis!$D9,PY_Actual!$D$6:$D$18,0),MATCH(Calc!$L$11,PY_Actual!$F$5:$Q$5,0)))=0,"",INDEX(PY_Actual!$F$6:$Q$18,MATCH(Monthly_Analysis!$D9,PY_Actual!$D$6:$D$18,0),MATCH(Calc!$L$11,PY_Actual!$F$5:$Q$5,0)))),"")</f>
        <v>720</v>
      </c>
      <c r="H9" s="193">
        <f>IFERROR(IF(D9="","",IF(LEN(INDEX(CY_Target!$F$6:$Q$18,MATCH(Monthly_Analysis!$D9,CY_Target!$D$6:$D$18,0),MATCH(Calc!$L$10,CY_Target!$F$5:$Q$5,0)))=0,"",INDEX(CY_Target!$F$6:$Q$18,MATCH(Monthly_Analysis!$D9,CY_Target!$D$6:$D$18,0),MATCH(Calc!$L$10,CY_Target!$F$5:$Q$5,0)))),"")</f>
        <v>890</v>
      </c>
      <c r="I9" s="193">
        <f>IFERROR(IF(D9="","",IF(LEN(INDEX(CY_Actual!$F$6:$Q$18,MATCH(Monthly_Analysis!$D9,CY_Actual!$D$6:$D$18,0),MATCH(Calc!$L$10,CY_Actual!$F$5:$Q$5,0)))=0,"",INDEX(CY_Actual!$F$6:$Q$18,MATCH(Monthly_Analysis!$D9,CY_Actual!$D$6:$D$18,0),MATCH(Calc!$L$10,CY_Actual!$F$5:$Q$5,0)))),"")</f>
        <v>900</v>
      </c>
      <c r="J9" s="140">
        <f>IFERROR(IF(OR(LEN($D9)=0,LEN(G9)=0,LEN(I9)=0),"",IF(INDEX(Metrics!$F$6:$F$18,MATCH(Monthly_Analysis!$B9,Metrics!$B$6:$B$18,0))=Calc!$L$7,G9/I9*100,I9/G9*100)),100)</f>
        <v>125</v>
      </c>
      <c r="K9" s="141">
        <f>IFERROR(IF(OR(LEN($D9)=0,LEN(H9)=0,LEN(I9)=0),"",IF(INDEX(Metrics!$F$6:$F$18,MATCH(Monthly_Analysis!$B9,Metrics!$B$6:$B$18,0))=Calc!$L$7,H9/I9*100,I9/H9*100)),100)</f>
        <v>101.12359550561798</v>
      </c>
      <c r="L9" s="57"/>
      <c r="M9" s="192">
        <f>IFERROR(IF(B9="","",INDEX(PY_Actual_Cumulative!$F$6:$Q$18,MATCH(Monthly_Analysis!$B9,PY_Actual_Cumulative!$B$6:$B$18,0),MATCH(Calc!$L$11,PY_Actual_Cumulative!$F$5:$Q$5,0))),"")</f>
        <v>705</v>
      </c>
      <c r="N9" s="193">
        <f>IFERROR(IF(B9="","",INDEX(CY_Target_Cumulative!$F$6:$Q$18,MATCH(Monthly_Analysis!$B9,CY_Target_Cumulative!$B$6:$B$18,0),MATCH(Calc!$L$10,CY_Target_Cumulative!$F$5:$Q$5,0))),"")</f>
        <v>890</v>
      </c>
      <c r="O9" s="193">
        <f>IFERROR(IF(B9="","",INDEX(CY_Actual_Cumulative!$F$6:$Q$18,MATCH(Monthly_Analysis!$B9,CY_Actual_Cumulative!$B$6:$B$18,0),MATCH(Calc!$L$10,CY_Actual_Cumulative!$F$5:$Q$5,0))),"")</f>
        <v>901.75</v>
      </c>
      <c r="P9" s="140">
        <f>IFERROR(IF(OR(LEN($D9)=0,LEN(M9)=0,LEN(O9)=0),"",IF(INDEX(Metrics!$F$6:$F$18,MATCH(Monthly_Analysis!$B9,Metrics!$B$6:$B$18,0))=Calc!$L$7,M9/O9*100,O9/M9*100)),100)</f>
        <v>127.90780141843972</v>
      </c>
      <c r="Q9" s="141">
        <f>IFERROR(IF(OR(LEN($D9)=0,LEN(N9)=0,LEN(O9)=0),"",IF(INDEX(Metrics!$F$6:$F$18,MATCH(Monthly_Analysis!$B9,Metrics!$B$6:$B$18,0))=Calc!$L$7,N9/O9*100,O9/N9*100)),100)</f>
        <v>101.32022471910112</v>
      </c>
      <c r="S9" s="3"/>
    </row>
    <row r="10" spans="1:20" x14ac:dyDescent="0.25">
      <c r="A10" s="3"/>
      <c r="B10" s="137">
        <f>IFERROR(IF(LEN(INDEX(Metrics!$B$6:$E$18,ROW($A10)-ROW($A$7),MATCH(B$7,Metrics!$B$5:$E$5,0)))=0,"",INDEX(Metrics!$B$6:$E$18,ROW($A10)-ROW($A$7),MATCH(B$7,Metrics!$B$5:$E$5,0))),"")</f>
        <v>103</v>
      </c>
      <c r="C10" s="163" t="str">
        <f>IFERROR(IF(LEN(INDEX(Metrics!$B$6:$E$18,ROW($A10)-ROW($A$7),MATCH(C$7,Metrics!$B$5:$E$5,0)))=0,"",INDEX(Metrics!$B$6:$E$18,ROW($A10)-ROW($A$7),MATCH(C$7,Metrics!$B$5:$E$5,0))),"")</f>
        <v>Company Properties</v>
      </c>
      <c r="D10" s="163" t="str">
        <f>IFERROR(IF(LEN(INDEX(Metrics!$B$6:$E$18,ROW($A10)-ROW($A$7),MATCH(D$7,Metrics!$B$5:$E$5,0)))=0,"",INDEX(Metrics!$B$6:$E$18,ROW($A10)-ROW($A$7),MATCH(D$7,Metrics!$B$5:$E$5,0))),"")</f>
        <v>Avg Dollar per Square Foot</v>
      </c>
      <c r="E10" s="143" t="str">
        <f>IFERROR(IF(LEN(INDEX(Metrics!$B$6:$E$18,ROW($A10)-ROW($A$7),MATCH(E$7,Metrics!$B$5:$E$5,0)))=0,"",INDEX(Metrics!$B$6:$E$18,ROW($A10)-ROW($A$7),MATCH(E$7,Metrics!$B$5:$E$5,0))),"")</f>
        <v>USD</v>
      </c>
      <c r="F10" s="46"/>
      <c r="G10" s="192">
        <f>IFERROR(IF(D10="","",IF(LEN(INDEX(PY_Actual!$F$6:$Q$18,MATCH(Monthly_Analysis!$D10,PY_Actual!$D$6:$D$18,0),MATCH(Calc!$L$11,PY_Actual!$F$5:$Q$5,0)))=0,"",INDEX(PY_Actual!$F$6:$Q$18,MATCH(Monthly_Analysis!$D10,PY_Actual!$D$6:$D$18,0),MATCH(Calc!$L$11,PY_Actual!$F$5:$Q$5,0)))),"")</f>
        <v>148</v>
      </c>
      <c r="H10" s="193">
        <f>IFERROR(IF(D10="","",IF(LEN(INDEX(CY_Target!$F$6:$Q$18,MATCH(Monthly_Analysis!$D10,CY_Target!$D$6:$D$18,0),MATCH(Calc!$L$10,CY_Target!$F$5:$Q$5,0)))=0,"",INDEX(CY_Target!$F$6:$Q$18,MATCH(Monthly_Analysis!$D10,CY_Target!$D$6:$D$18,0),MATCH(Calc!$L$10,CY_Target!$F$5:$Q$5,0)))),"")</f>
        <v>156</v>
      </c>
      <c r="I10" s="193">
        <f>IFERROR(IF(D10="","",IF(LEN(INDEX(CY_Actual!$F$6:$Q$18,MATCH(Monthly_Analysis!$D10,CY_Actual!$D$6:$D$18,0),MATCH(Calc!$L$10,CY_Actual!$F$5:$Q$5,0)))=0,"",INDEX(CY_Actual!$F$6:$Q$18,MATCH(Monthly_Analysis!$D10,CY_Actual!$D$6:$D$18,0),MATCH(Calc!$L$10,CY_Actual!$F$5:$Q$5,0)))),"")</f>
        <v>143</v>
      </c>
      <c r="J10" s="140">
        <f>IFERROR(IF(OR(LEN($D10)=0,LEN(G10)=0,LEN(I10)=0),"",IF(INDEX(Metrics!$F$6:$F$18,MATCH(Monthly_Analysis!$B10,Metrics!$B$6:$B$18,0))=Calc!$L$7,G10/I10*100,I10/G10*100)),100)</f>
        <v>96.621621621621628</v>
      </c>
      <c r="K10" s="141">
        <f>IFERROR(IF(OR(LEN($D10)=0,LEN(H10)=0,LEN(I10)=0),"",IF(INDEX(Metrics!$F$6:$F$18,MATCH(Monthly_Analysis!$B10,Metrics!$B$6:$B$18,0))=Calc!$L$7,H10/I10*100,I10/H10*100)),100)</f>
        <v>91.666666666666657</v>
      </c>
      <c r="L10" s="57"/>
      <c r="M10" s="192">
        <f>IFERROR(IF(B10="","",INDEX(PY_Actual_Cumulative!$F$6:$Q$18,MATCH(Monthly_Analysis!$B10,PY_Actual_Cumulative!$B$6:$B$18,0),MATCH(Calc!$L$11,PY_Actual_Cumulative!$F$5:$Q$5,0))),"")</f>
        <v>142</v>
      </c>
      <c r="N10" s="193">
        <f>IFERROR(IF(B10="","",INDEX(CY_Target_Cumulative!$F$6:$Q$18,MATCH(Monthly_Analysis!$B10,CY_Target_Cumulative!$B$6:$B$18,0),MATCH(Calc!$L$10,CY_Target_Cumulative!$F$5:$Q$5,0))),"")</f>
        <v>156</v>
      </c>
      <c r="O10" s="193">
        <f>IFERROR(IF(B10="","",INDEX(CY_Actual_Cumulative!$F$6:$Q$18,MATCH(Monthly_Analysis!$B10,CY_Actual_Cumulative!$B$6:$B$18,0),MATCH(Calc!$L$10,CY_Actual_Cumulative!$F$5:$Q$5,0))),"")</f>
        <v>161.5</v>
      </c>
      <c r="P10" s="140">
        <f>IFERROR(IF(OR(LEN($D10)=0,LEN(M10)=0,LEN(O10)=0),"",IF(INDEX(Metrics!$F$6:$F$18,MATCH(Monthly_Analysis!$B10,Metrics!$B$6:$B$18,0))=Calc!$L$7,M10/O10*100,O10/M10*100)),100)</f>
        <v>113.73239436619717</v>
      </c>
      <c r="Q10" s="141">
        <f>IFERROR(IF(OR(LEN($D10)=0,LEN(N10)=0,LEN(O10)=0),"",IF(INDEX(Metrics!$F$6:$F$18,MATCH(Monthly_Analysis!$B10,Metrics!$B$6:$B$18,0))=Calc!$L$7,N10/O10*100,O10/N10*100)),100)</f>
        <v>103.52564102564104</v>
      </c>
      <c r="S10" s="3"/>
    </row>
    <row r="11" spans="1:20" x14ac:dyDescent="0.25">
      <c r="A11" s="3"/>
      <c r="B11" s="137">
        <f>IFERROR(IF(LEN(INDEX(Metrics!$B$6:$E$18,ROW($A11)-ROW($A$7),MATCH(B$7,Metrics!$B$5:$E$5,0)))=0,"",INDEX(Metrics!$B$6:$E$18,ROW($A11)-ROW($A$7),MATCH(B$7,Metrics!$B$5:$E$5,0))),"")</f>
        <v>104</v>
      </c>
      <c r="C11" s="163" t="str">
        <f>IFERROR(IF(LEN(INDEX(Metrics!$B$6:$E$18,ROW($A11)-ROW($A$7),MATCH(C$7,Metrics!$B$5:$E$5,0)))=0,"",INDEX(Metrics!$B$6:$E$18,ROW($A11)-ROW($A$7),MATCH(C$7,Metrics!$B$5:$E$5,0))),"")</f>
        <v>Company Properties</v>
      </c>
      <c r="D11" s="163" t="str">
        <f>IFERROR(IF(LEN(INDEX(Metrics!$B$6:$E$18,ROW($A11)-ROW($A$7),MATCH(D$7,Metrics!$B$5:$E$5,0)))=0,"",INDEX(Metrics!$B$6:$E$18,ROW($A11)-ROW($A$7),MATCH(D$7,Metrics!$B$5:$E$5,0))),"")</f>
        <v>Avg Sold Price</v>
      </c>
      <c r="E11" s="143" t="str">
        <f>IFERROR(IF(LEN(INDEX(Metrics!$B$6:$E$18,ROW($A11)-ROW($A$7),MATCH(E$7,Metrics!$B$5:$E$5,0)))=0,"",INDEX(Metrics!$B$6:$E$18,ROW($A11)-ROW($A$7),MATCH(E$7,Metrics!$B$5:$E$5,0))),"")</f>
        <v>USD</v>
      </c>
      <c r="F11" s="46"/>
      <c r="G11" s="192">
        <f>IFERROR(IF(D11="","",IF(LEN(INDEX(PY_Actual!$F$6:$Q$18,MATCH(Monthly_Analysis!$D11,PY_Actual!$D$6:$D$18,0),MATCH(Calc!$L$11,PY_Actual!$F$5:$Q$5,0)))=0,"",INDEX(PY_Actual!$F$6:$Q$18,MATCH(Monthly_Analysis!$D11,PY_Actual!$D$6:$D$18,0),MATCH(Calc!$L$11,PY_Actual!$F$5:$Q$5,0)))),"")</f>
        <v>295000</v>
      </c>
      <c r="H11" s="193">
        <f>IFERROR(IF(D11="","",IF(LEN(INDEX(CY_Target!$F$6:$Q$18,MATCH(Monthly_Analysis!$D11,CY_Target!$D$6:$D$18,0),MATCH(Calc!$L$10,CY_Target!$F$5:$Q$5,0)))=0,"",INDEX(CY_Target!$F$6:$Q$18,MATCH(Monthly_Analysis!$D11,CY_Target!$D$6:$D$18,0),MATCH(Calc!$L$10,CY_Target!$F$5:$Q$5,0)))),"")</f>
        <v>289900</v>
      </c>
      <c r="I11" s="193">
        <f>IFERROR(IF(D11="","",IF(LEN(INDEX(CY_Actual!$F$6:$Q$18,MATCH(Monthly_Analysis!$D11,CY_Actual!$D$6:$D$18,0),MATCH(Calc!$L$10,CY_Actual!$F$5:$Q$5,0)))=0,"",INDEX(CY_Actual!$F$6:$Q$18,MATCH(Monthly_Analysis!$D11,CY_Actual!$D$6:$D$18,0),MATCH(Calc!$L$10,CY_Actual!$F$5:$Q$5,0)))),"")</f>
        <v>302000</v>
      </c>
      <c r="J11" s="140">
        <f>IFERROR(IF(OR(LEN($D11)=0,LEN(G11)=0,LEN(I11)=0),"",IF(INDEX(Metrics!$F$6:$F$18,MATCH(Monthly_Analysis!$B11,Metrics!$B$6:$B$18,0))=Calc!$L$7,G11/I11*100,I11/G11*100)),100)</f>
        <v>102.37288135593221</v>
      </c>
      <c r="K11" s="141">
        <f>IFERROR(IF(OR(LEN($D11)=0,LEN(H11)=0,LEN(I11)=0),"",IF(INDEX(Metrics!$F$6:$F$18,MATCH(Monthly_Analysis!$B11,Metrics!$B$6:$B$18,0))=Calc!$L$7,H11/I11*100,I11/H11*100)),100)</f>
        <v>104.17385305277682</v>
      </c>
      <c r="L11" s="57"/>
      <c r="M11" s="192">
        <f>IFERROR(IF(B11="","",INDEX(PY_Actual_Cumulative!$F$6:$Q$18,MATCH(Monthly_Analysis!$B11,PY_Actual_Cumulative!$B$6:$B$18,0),MATCH(Calc!$L$11,PY_Actual_Cumulative!$F$5:$Q$5,0))),"")</f>
        <v>272500</v>
      </c>
      <c r="N11" s="193">
        <f>IFERROR(IF(B11="","",INDEX(CY_Target_Cumulative!$F$6:$Q$18,MATCH(Monthly_Analysis!$B11,CY_Target_Cumulative!$B$6:$B$18,0),MATCH(Calc!$L$10,CY_Target_Cumulative!$F$5:$Q$5,0))),"")</f>
        <v>289900</v>
      </c>
      <c r="O11" s="193">
        <f>IFERROR(IF(B11="","",INDEX(CY_Actual_Cumulative!$F$6:$Q$18,MATCH(Monthly_Analysis!$B11,CY_Actual_Cumulative!$B$6:$B$18,0),MATCH(Calc!$L$10,CY_Actual_Cumulative!$F$5:$Q$5,0))),"")</f>
        <v>296725</v>
      </c>
      <c r="P11" s="140">
        <f>IFERROR(IF(OR(LEN($D11)=0,LEN(M11)=0,LEN(O11)=0),"",IF(INDEX(Metrics!$F$6:$F$18,MATCH(Monthly_Analysis!$B11,Metrics!$B$6:$B$18,0))=Calc!$L$7,M11/O11*100,O11/M11*100)),100)</f>
        <v>108.88990825688074</v>
      </c>
      <c r="Q11" s="141">
        <f>IFERROR(IF(OR(LEN($D11)=0,LEN(N11)=0,LEN(O11)=0),"",IF(INDEX(Metrics!$F$6:$F$18,MATCH(Monthly_Analysis!$B11,Metrics!$B$6:$B$18,0))=Calc!$L$7,N11/O11*100,O11/N11*100)),100)</f>
        <v>102.35426008968609</v>
      </c>
      <c r="S11" s="3"/>
    </row>
    <row r="12" spans="1:20" x14ac:dyDescent="0.25">
      <c r="A12" s="3"/>
      <c r="B12" s="137">
        <f>IFERROR(IF(LEN(INDEX(Metrics!$B$6:$E$18,ROW($A12)-ROW($A$7),MATCH(B$7,Metrics!$B$5:$E$5,0)))=0,"",INDEX(Metrics!$B$6:$E$18,ROW($A12)-ROW($A$7),MATCH(B$7,Metrics!$B$5:$E$5,0))),"")</f>
        <v>106</v>
      </c>
      <c r="C12" s="163" t="str">
        <f>IFERROR(IF(LEN(INDEX(Metrics!$B$6:$E$18,ROW($A12)-ROW($A$7),MATCH(C$7,Metrics!$B$5:$E$5,0)))=0,"",INDEX(Metrics!$B$6:$E$18,ROW($A12)-ROW($A$7),MATCH(C$7,Metrics!$B$5:$E$5,0))),"")</f>
        <v>Company Properties</v>
      </c>
      <c r="D12" s="163" t="str">
        <f>IFERROR(IF(LEN(INDEX(Metrics!$B$6:$E$18,ROW($A12)-ROW($A$7),MATCH(D$7,Metrics!$B$5:$E$5,0)))=0,"",INDEX(Metrics!$B$6:$E$18,ROW($A12)-ROW($A$7),MATCH(D$7,Metrics!$B$5:$E$5,0))),"")</f>
        <v>Profitability per Square Foot</v>
      </c>
      <c r="E12" s="143" t="str">
        <f>IFERROR(IF(LEN(INDEX(Metrics!$B$6:$E$18,ROW($A12)-ROW($A$7),MATCH(E$7,Metrics!$B$5:$E$5,0)))=0,"",INDEX(Metrics!$B$6:$E$18,ROW($A12)-ROW($A$7),MATCH(E$7,Metrics!$B$5:$E$5,0))),"")</f>
        <v>USD</v>
      </c>
      <c r="F12" s="46"/>
      <c r="G12" s="192">
        <f>IFERROR(IF(D12="","",IF(LEN(INDEX(PY_Actual!$F$6:$Q$18,MATCH(Monthly_Analysis!$D12,PY_Actual!$D$6:$D$18,0),MATCH(Calc!$L$11,PY_Actual!$F$5:$Q$5,0)))=0,"",INDEX(PY_Actual!$F$6:$Q$18,MATCH(Monthly_Analysis!$D12,PY_Actual!$D$6:$D$18,0),MATCH(Calc!$L$11,PY_Actual!$F$5:$Q$5,0)))),"")</f>
        <v>103</v>
      </c>
      <c r="H12" s="193">
        <f>IFERROR(IF(D12="","",IF(LEN(INDEX(CY_Target!$F$6:$Q$18,MATCH(Monthly_Analysis!$D12,CY_Target!$D$6:$D$18,0),MATCH(Calc!$L$10,CY_Target!$F$5:$Q$5,0)))=0,"",INDEX(CY_Target!$F$6:$Q$18,MATCH(Monthly_Analysis!$D12,CY_Target!$D$6:$D$18,0),MATCH(Calc!$L$10,CY_Target!$F$5:$Q$5,0)))),"")</f>
        <v>100</v>
      </c>
      <c r="I12" s="193">
        <f>IFERROR(IF(D12="","",IF(LEN(INDEX(CY_Actual!$F$6:$Q$18,MATCH(Monthly_Analysis!$D12,CY_Actual!$D$6:$D$18,0),MATCH(Calc!$L$10,CY_Actual!$F$5:$Q$5,0)))=0,"",INDEX(CY_Actual!$F$6:$Q$18,MATCH(Monthly_Analysis!$D12,CY_Actual!$D$6:$D$18,0),MATCH(Calc!$L$10,CY_Actual!$F$5:$Q$5,0)))),"")</f>
        <v>110</v>
      </c>
      <c r="J12" s="140">
        <f>IFERROR(IF(OR(LEN($D12)=0,LEN(G12)=0,LEN(I12)=0),"",IF(INDEX(Metrics!$F$6:$F$18,MATCH(Monthly_Analysis!$B12,Metrics!$B$6:$B$18,0))=Calc!$L$7,G12/I12*100,I12/G12*100)),100)</f>
        <v>106.79611650485437</v>
      </c>
      <c r="K12" s="141">
        <f>IFERROR(IF(OR(LEN($D12)=0,LEN(H12)=0,LEN(I12)=0),"",IF(INDEX(Metrics!$F$6:$F$18,MATCH(Monthly_Analysis!$B12,Metrics!$B$6:$B$18,0))=Calc!$L$7,H12/I12*100,I12/H12*100)),100)</f>
        <v>110.00000000000001</v>
      </c>
      <c r="L12" s="57"/>
      <c r="M12" s="192">
        <f>IFERROR(IF(B12="","",INDEX(PY_Actual_Cumulative!$F$6:$Q$18,MATCH(Monthly_Analysis!$B12,PY_Actual_Cumulative!$B$6:$B$18,0),MATCH(Calc!$L$11,PY_Actual_Cumulative!$F$5:$Q$5,0))),"")</f>
        <v>100</v>
      </c>
      <c r="N12" s="193">
        <f>IFERROR(IF(B12="","",INDEX(CY_Target_Cumulative!$F$6:$Q$18,MATCH(Monthly_Analysis!$B12,CY_Target_Cumulative!$B$6:$B$18,0),MATCH(Calc!$L$10,CY_Target_Cumulative!$F$5:$Q$5,0))),"")</f>
        <v>100</v>
      </c>
      <c r="O12" s="193">
        <f>IFERROR(IF(B12="","",INDEX(CY_Actual_Cumulative!$F$6:$Q$18,MATCH(Monthly_Analysis!$B12,CY_Actual_Cumulative!$B$6:$B$18,0),MATCH(Calc!$L$10,CY_Actual_Cumulative!$F$5:$Q$5,0))),"")</f>
        <v>104</v>
      </c>
      <c r="P12" s="140">
        <f>IFERROR(IF(OR(LEN($D12)=0,LEN(M12)=0,LEN(O12)=0),"",IF(INDEX(Metrics!$F$6:$F$18,MATCH(Monthly_Analysis!$B12,Metrics!$B$6:$B$18,0))=Calc!$L$7,M12/O12*100,O12/M12*100)),100)</f>
        <v>104</v>
      </c>
      <c r="Q12" s="141">
        <f>IFERROR(IF(OR(LEN($D12)=0,LEN(N12)=0,LEN(O12)=0),"",IF(INDEX(Metrics!$F$6:$F$18,MATCH(Monthly_Analysis!$B12,Metrics!$B$6:$B$18,0))=Calc!$L$7,N12/O12*100,O12/N12*100)),100)</f>
        <v>104</v>
      </c>
      <c r="S12" s="3"/>
    </row>
    <row r="13" spans="1:20" x14ac:dyDescent="0.25">
      <c r="A13" s="3"/>
      <c r="B13" s="137">
        <f>IFERROR(IF(LEN(INDEX(Metrics!$B$6:$E$18,ROW($A13)-ROW($A$7),MATCH(B$7,Metrics!$B$5:$E$5,0)))=0,"",INDEX(Metrics!$B$6:$E$18,ROW($A13)-ROW($A$7),MATCH(B$7,Metrics!$B$5:$E$5,0))),"")</f>
        <v>107</v>
      </c>
      <c r="C13" s="163" t="str">
        <f>IFERROR(IF(LEN(INDEX(Metrics!$B$6:$E$18,ROW($A13)-ROW($A$7),MATCH(C$7,Metrics!$B$5:$E$5,0)))=0,"",INDEX(Metrics!$B$6:$E$18,ROW($A13)-ROW($A$7),MATCH(C$7,Metrics!$B$5:$E$5,0))),"")</f>
        <v>Company Properties</v>
      </c>
      <c r="D13" s="163" t="str">
        <f>IFERROR(IF(LEN(INDEX(Metrics!$B$6:$E$18,ROW($A13)-ROW($A$7),MATCH(D$7,Metrics!$B$5:$E$5,0)))=0,"",INDEX(Metrics!$B$6:$E$18,ROW($A13)-ROW($A$7),MATCH(D$7,Metrics!$B$5:$E$5,0))),"")</f>
        <v>Net Profit</v>
      </c>
      <c r="E13" s="143" t="str">
        <f>IFERROR(IF(LEN(INDEX(Metrics!$B$6:$E$18,ROW($A13)-ROW($A$7),MATCH(E$7,Metrics!$B$5:$E$5,0)))=0,"",INDEX(Metrics!$B$6:$E$18,ROW($A13)-ROW($A$7),MATCH(E$7,Metrics!$B$5:$E$5,0))),"")</f>
        <v>USD</v>
      </c>
      <c r="F13" s="46"/>
      <c r="G13" s="192">
        <f>IFERROR(IF(D13="","",IF(LEN(INDEX(PY_Actual!$F$6:$Q$18,MATCH(Monthly_Analysis!$D13,PY_Actual!$D$6:$D$18,0),MATCH(Calc!$L$11,PY_Actual!$F$5:$Q$5,0)))=0,"",INDEX(PY_Actual!$F$6:$Q$18,MATCH(Monthly_Analysis!$D13,PY_Actual!$D$6:$D$18,0),MATCH(Calc!$L$11,PY_Actual!$F$5:$Q$5,0)))),"")</f>
        <v>25800</v>
      </c>
      <c r="H13" s="193">
        <f>IFERROR(IF(D13="","",IF(LEN(INDEX(CY_Target!$F$6:$Q$18,MATCH(Monthly_Analysis!$D13,CY_Target!$D$6:$D$18,0),MATCH(Calc!$L$10,CY_Target!$F$5:$Q$5,0)))=0,"",INDEX(CY_Target!$F$6:$Q$18,MATCH(Monthly_Analysis!$D13,CY_Target!$D$6:$D$18,0),MATCH(Calc!$L$10,CY_Target!$F$5:$Q$5,0)))),"")</f>
        <v>25000</v>
      </c>
      <c r="I13" s="193">
        <f>IFERROR(IF(D13="","",IF(LEN(INDEX(CY_Actual!$F$6:$Q$18,MATCH(Monthly_Analysis!$D13,CY_Actual!$D$6:$D$18,0),MATCH(Calc!$L$10,CY_Actual!$F$5:$Q$5,0)))=0,"",INDEX(CY_Actual!$F$6:$Q$18,MATCH(Monthly_Analysis!$D13,CY_Actual!$D$6:$D$18,0),MATCH(Calc!$L$10,CY_Actual!$F$5:$Q$5,0)))),"")</f>
        <v>33500</v>
      </c>
      <c r="J13" s="140">
        <f>IFERROR(IF(OR(LEN($D13)=0,LEN(G13)=0,LEN(I13)=0),"",IF(INDEX(Metrics!$F$6:$F$18,MATCH(Monthly_Analysis!$B13,Metrics!$B$6:$B$18,0))=Calc!$L$7,G13/I13*100,I13/G13*100)),100)</f>
        <v>129.84496124031008</v>
      </c>
      <c r="K13" s="141">
        <f>IFERROR(IF(OR(LEN($D13)=0,LEN(H13)=0,LEN(I13)=0),"",IF(INDEX(Metrics!$F$6:$F$18,MATCH(Monthly_Analysis!$B13,Metrics!$B$6:$B$18,0))=Calc!$L$7,H13/I13*100,I13/H13*100)),100)</f>
        <v>134</v>
      </c>
      <c r="L13" s="57"/>
      <c r="M13" s="192">
        <f>IFERROR(IF(B13="","",INDEX(PY_Actual_Cumulative!$F$6:$Q$18,MATCH(Monthly_Analysis!$B13,PY_Actual_Cumulative!$B$6:$B$18,0),MATCH(Calc!$L$11,PY_Actual_Cumulative!$F$5:$Q$5,0))),"")</f>
        <v>96600</v>
      </c>
      <c r="N13" s="193">
        <f>IFERROR(IF(B13="","",INDEX(CY_Target_Cumulative!$F$6:$Q$18,MATCH(Monthly_Analysis!$B13,CY_Target_Cumulative!$B$6:$B$18,0),MATCH(Calc!$L$10,CY_Target_Cumulative!$F$5:$Q$5,0))),"")</f>
        <v>100000</v>
      </c>
      <c r="O13" s="193">
        <f>IFERROR(IF(B13="","",INDEX(CY_Actual_Cumulative!$F$6:$Q$18,MATCH(Monthly_Analysis!$B13,CY_Actual_Cumulative!$B$6:$B$18,0),MATCH(Calc!$L$10,CY_Actual_Cumulative!$F$5:$Q$5,0))),"")</f>
        <v>118500</v>
      </c>
      <c r="P13" s="140">
        <f>IFERROR(IF(OR(LEN($D13)=0,LEN(M13)=0,LEN(O13)=0),"",IF(INDEX(Metrics!$F$6:$F$18,MATCH(Monthly_Analysis!$B13,Metrics!$B$6:$B$18,0))=Calc!$L$7,M13/O13*100,O13/M13*100)),100)</f>
        <v>122.67080745341615</v>
      </c>
      <c r="Q13" s="141">
        <f>IFERROR(IF(OR(LEN($D13)=0,LEN(N13)=0,LEN(O13)=0),"",IF(INDEX(Metrics!$F$6:$F$18,MATCH(Monthly_Analysis!$B13,Metrics!$B$6:$B$18,0))=Calc!$L$7,N13/O13*100,O13/N13*100)),100)</f>
        <v>118.5</v>
      </c>
      <c r="S13" s="3"/>
    </row>
    <row r="14" spans="1:20" x14ac:dyDescent="0.25">
      <c r="A14" s="3"/>
      <c r="B14" s="137">
        <f>IFERROR(IF(LEN(INDEX(Metrics!$B$6:$E$18,ROW($A14)-ROW($A$7),MATCH(B$7,Metrics!$B$5:$E$5,0)))=0,"",INDEX(Metrics!$B$6:$E$18,ROW($A14)-ROW($A$7),MATCH(B$7,Metrics!$B$5:$E$5,0))),"")</f>
        <v>108</v>
      </c>
      <c r="C14" s="163" t="str">
        <f>IFERROR(IF(LEN(INDEX(Metrics!$B$6:$E$18,ROW($A14)-ROW($A$7),MATCH(C$7,Metrics!$B$5:$E$5,0)))=0,"",INDEX(Metrics!$B$6:$E$18,ROW($A14)-ROW($A$7),MATCH(C$7,Metrics!$B$5:$E$5,0))),"")</f>
        <v>Company Properties</v>
      </c>
      <c r="D14" s="163" t="str">
        <f>IFERROR(IF(LEN(INDEX(Metrics!$B$6:$E$18,ROW($A14)-ROW($A$7),MATCH(D$7,Metrics!$B$5:$E$5,0)))=0,"",INDEX(Metrics!$B$6:$E$18,ROW($A14)-ROW($A$7),MATCH(D$7,Metrics!$B$5:$E$5,0))),"")</f>
        <v/>
      </c>
      <c r="E14" s="143" t="str">
        <f>IFERROR(IF(LEN(INDEX(Metrics!$B$6:$E$18,ROW($A14)-ROW($A$7),MATCH(E$7,Metrics!$B$5:$E$5,0)))=0,"",INDEX(Metrics!$B$6:$E$18,ROW($A14)-ROW($A$7),MATCH(E$7,Metrics!$B$5:$E$5,0))),"")</f>
        <v/>
      </c>
      <c r="F14" s="46"/>
      <c r="G14" s="118" t="str">
        <f>IFERROR(IF(D14="","",IF(LEN(INDEX(PY_Actual!$F$6:$Q$18,MATCH(Monthly_Analysis!$D14,PY_Actual!$D$6:$D$18,0),MATCH(Calc!$L$11,PY_Actual!$F$5:$Q$5,0)))=0,"",INDEX(PY_Actual!$F$6:$Q$18,MATCH(Monthly_Analysis!$D14,PY_Actual!$D$6:$D$18,0),MATCH(Calc!$L$11,PY_Actual!$F$5:$Q$5,0)))),"")</f>
        <v/>
      </c>
      <c r="H14" s="119" t="str">
        <f>IFERROR(IF(D14="","",IF(LEN(INDEX(CY_Target!$F$6:$Q$18,MATCH(Monthly_Analysis!$D14,CY_Target!$D$6:$D$18,0),MATCH(Calc!$L$10,CY_Target!$F$5:$Q$5,0)))=0,"",INDEX(CY_Target!$F$6:$Q$18,MATCH(Monthly_Analysis!$D14,CY_Target!$D$6:$D$18,0),MATCH(Calc!$L$10,CY_Target!$F$5:$Q$5,0)))),"")</f>
        <v/>
      </c>
      <c r="I14" s="119" t="str">
        <f>IFERROR(IF(D14="","",IF(LEN(INDEX(CY_Actual!$F$6:$Q$18,MATCH(Monthly_Analysis!$D14,CY_Actual!$D$6:$D$18,0),MATCH(Calc!$L$10,CY_Actual!$F$5:$Q$5,0)))=0,"",INDEX(CY_Actual!$F$6:$Q$18,MATCH(Monthly_Analysis!$D14,CY_Actual!$D$6:$D$18,0),MATCH(Calc!$L$10,CY_Actual!$F$5:$Q$5,0)))),"")</f>
        <v/>
      </c>
      <c r="J14" s="140" t="str">
        <f>IFERROR(IF(OR(LEN($D14)=0,LEN(G14)=0,LEN(I14)=0),"",IF(INDEX(Metrics!$F$6:$F$18,MATCH(Monthly_Analysis!$B14,Metrics!$B$6:$B$18,0))=Calc!$L$7,G14/I14*100,I14/G14*100)),100)</f>
        <v/>
      </c>
      <c r="K14" s="141" t="str">
        <f>IFERROR(IF(OR(LEN($D14)=0,LEN(H14)=0,LEN(I14)=0),"",IF(INDEX(Metrics!$F$6:$F$18,MATCH(Monthly_Analysis!$B14,Metrics!$B$6:$B$18,0))=Calc!$L$7,H14/I14*100,I14/H14*100)),100)</f>
        <v/>
      </c>
      <c r="L14" s="57"/>
      <c r="M14" s="118" t="str">
        <f>IFERROR(IF(B14="","",INDEX(PY_Actual_Cumulative!$F$6:$Q$18,MATCH(Monthly_Analysis!$B14,PY_Actual_Cumulative!$B$6:$B$18,0),MATCH(Calc!$L$11,PY_Actual_Cumulative!$F$5:$Q$5,0))),"")</f>
        <v/>
      </c>
      <c r="N14" s="119" t="str">
        <f>IFERROR(IF(B14="","",INDEX(CY_Target_Cumulative!$F$6:$Q$18,MATCH(Monthly_Analysis!$B14,CY_Target_Cumulative!$B$6:$B$18,0),MATCH(Calc!$L$10,CY_Target_Cumulative!$F$5:$Q$5,0))),"")</f>
        <v/>
      </c>
      <c r="O14" s="119" t="str">
        <f>IFERROR(IF(B14="","",INDEX(CY_Actual_Cumulative!$F$6:$Q$18,MATCH(Monthly_Analysis!$B14,CY_Actual_Cumulative!$B$6:$B$18,0),MATCH(Calc!$L$10,CY_Actual_Cumulative!$F$5:$Q$5,0))),"")</f>
        <v/>
      </c>
      <c r="P14" s="140" t="str">
        <f>IFERROR(IF(OR(LEN($D14)=0,LEN(M14)=0,LEN(O14)=0),"",IF(INDEX(Metrics!$F$6:$F$18,MATCH(Monthly_Analysis!$B14,Metrics!$B$6:$B$18,0))=Calc!$L$7,M14/O14*100,O14/M14*100)),100)</f>
        <v/>
      </c>
      <c r="Q14" s="141" t="str">
        <f>IFERROR(IF(OR(LEN($D14)=0,LEN(N14)=0,LEN(O14)=0),"",IF(INDEX(Metrics!$F$6:$F$18,MATCH(Monthly_Analysis!$B14,Metrics!$B$6:$B$18,0))=Calc!$L$7,N14/O14*100,O14/N14*100)),100)</f>
        <v/>
      </c>
      <c r="S14" s="3"/>
    </row>
    <row r="15" spans="1:20" x14ac:dyDescent="0.25">
      <c r="A15" s="3"/>
      <c r="B15" s="137">
        <f>IFERROR(IF(LEN(INDEX(Metrics!$B$6:$E$18,ROW($A15)-ROW($A$7),MATCH(B$7,Metrics!$B$5:$E$5,0)))=0,"",INDEX(Metrics!$B$6:$E$18,ROW($A15)-ROW($A$7),MATCH(B$7,Metrics!$B$5:$E$5,0))),"")</f>
        <v>109</v>
      </c>
      <c r="C15" s="163" t="str">
        <f>IFERROR(IF(LEN(INDEX(Metrics!$B$6:$E$18,ROW($A15)-ROW($A$7),MATCH(C$7,Metrics!$B$5:$E$5,0)))=0,"",INDEX(Metrics!$B$6:$E$18,ROW($A15)-ROW($A$7),MATCH(C$7,Metrics!$B$5:$E$5,0))),"")</f>
        <v>Company Properties</v>
      </c>
      <c r="D15" s="163" t="str">
        <f>IFERROR(IF(LEN(INDEX(Metrics!$B$6:$E$18,ROW($A15)-ROW($A$7),MATCH(D$7,Metrics!$B$5:$E$5,0)))=0,"",INDEX(Metrics!$B$6:$E$18,ROW($A15)-ROW($A$7),MATCH(D$7,Metrics!$B$5:$E$5,0))),"")</f>
        <v/>
      </c>
      <c r="E15" s="143" t="str">
        <f>IFERROR(IF(LEN(INDEX(Metrics!$B$6:$E$18,ROW($A15)-ROW($A$7),MATCH(E$7,Metrics!$B$5:$E$5,0)))=0,"",INDEX(Metrics!$B$6:$E$18,ROW($A15)-ROW($A$7),MATCH(E$7,Metrics!$B$5:$E$5,0))),"")</f>
        <v/>
      </c>
      <c r="F15" s="46"/>
      <c r="G15" s="118" t="str">
        <f>IFERROR(IF(D15="","",IF(LEN(INDEX(PY_Actual!$F$6:$Q$18,MATCH(Monthly_Analysis!$D15,PY_Actual!$D$6:$D$18,0),MATCH(Calc!$L$11,PY_Actual!$F$5:$Q$5,0)))=0,"",INDEX(PY_Actual!$F$6:$Q$18,MATCH(Monthly_Analysis!$D15,PY_Actual!$D$6:$D$18,0),MATCH(Calc!$L$11,PY_Actual!$F$5:$Q$5,0)))),"")</f>
        <v/>
      </c>
      <c r="H15" s="119" t="str">
        <f>IFERROR(IF(D15="","",IF(LEN(INDEX(CY_Target!$F$6:$Q$18,MATCH(Monthly_Analysis!$D15,CY_Target!$D$6:$D$18,0),MATCH(Calc!$L$10,CY_Target!$F$5:$Q$5,0)))=0,"",INDEX(CY_Target!$F$6:$Q$18,MATCH(Monthly_Analysis!$D15,CY_Target!$D$6:$D$18,0),MATCH(Calc!$L$10,CY_Target!$F$5:$Q$5,0)))),"")</f>
        <v/>
      </c>
      <c r="I15" s="119" t="str">
        <f>IFERROR(IF(D15="","",IF(LEN(INDEX(CY_Actual!$F$6:$Q$18,MATCH(Monthly_Analysis!$D15,CY_Actual!$D$6:$D$18,0),MATCH(Calc!$L$10,CY_Actual!$F$5:$Q$5,0)))=0,"",INDEX(CY_Actual!$F$6:$Q$18,MATCH(Monthly_Analysis!$D15,CY_Actual!$D$6:$D$18,0),MATCH(Calc!$L$10,CY_Actual!$F$5:$Q$5,0)))),"")</f>
        <v/>
      </c>
      <c r="J15" s="140" t="str">
        <f>IFERROR(IF(OR(LEN($D15)=0,LEN(G15)=0,LEN(I15)=0),"",IF(INDEX(Metrics!$F$6:$F$18,MATCH(Monthly_Analysis!$B15,Metrics!$B$6:$B$18,0))=Calc!$L$7,G15/I15*100,I15/G15*100)),100)</f>
        <v/>
      </c>
      <c r="K15" s="141" t="str">
        <f>IFERROR(IF(OR(LEN($D15)=0,LEN(H15)=0,LEN(I15)=0),"",IF(INDEX(Metrics!$F$6:$F$18,MATCH(Monthly_Analysis!$B15,Metrics!$B$6:$B$18,0))=Calc!$L$7,H15/I15*100,I15/H15*100)),100)</f>
        <v/>
      </c>
      <c r="L15" s="57"/>
      <c r="M15" s="118" t="str">
        <f>IFERROR(IF(B15="","",INDEX(PY_Actual_Cumulative!$F$6:$Q$18,MATCH(Monthly_Analysis!$B15,PY_Actual_Cumulative!$B$6:$B$18,0),MATCH(Calc!$L$11,PY_Actual_Cumulative!$F$5:$Q$5,0))),"")</f>
        <v/>
      </c>
      <c r="N15" s="119" t="str">
        <f>IFERROR(IF(B15="","",INDEX(CY_Target_Cumulative!$F$6:$Q$18,MATCH(Monthly_Analysis!$B15,CY_Target_Cumulative!$B$6:$B$18,0),MATCH(Calc!$L$10,CY_Target_Cumulative!$F$5:$Q$5,0))),"")</f>
        <v/>
      </c>
      <c r="O15" s="119" t="str">
        <f>IFERROR(IF(B15="","",INDEX(CY_Actual_Cumulative!$F$6:$Q$18,MATCH(Monthly_Analysis!$B15,CY_Actual_Cumulative!$B$6:$B$18,0),MATCH(Calc!$L$10,CY_Actual_Cumulative!$F$5:$Q$5,0))),"")</f>
        <v/>
      </c>
      <c r="P15" s="140" t="str">
        <f>IFERROR(IF(OR(LEN($D15)=0,LEN(M15)=0,LEN(O15)=0),"",IF(INDEX(Metrics!$F$6:$F$18,MATCH(Monthly_Analysis!$B15,Metrics!$B$6:$B$18,0))=Calc!$L$7,M15/O15*100,O15/M15*100)),100)</f>
        <v/>
      </c>
      <c r="Q15" s="141" t="str">
        <f>IFERROR(IF(OR(LEN($D15)=0,LEN(N15)=0,LEN(O15)=0),"",IF(INDEX(Metrics!$F$6:$F$18,MATCH(Monthly_Analysis!$B15,Metrics!$B$6:$B$18,0))=Calc!$L$7,N15/O15*100,O15/N15*100)),100)</f>
        <v/>
      </c>
      <c r="S15" s="3"/>
    </row>
    <row r="16" spans="1:20" x14ac:dyDescent="0.25">
      <c r="A16" s="3"/>
      <c r="B16" s="137">
        <f>IFERROR(IF(LEN(INDEX(Metrics!$B$6:$E$18,ROW($A16)-ROW($A$7),MATCH(B$7,Metrics!$B$5:$E$5,0)))=0,"",INDEX(Metrics!$B$6:$E$18,ROW($A16)-ROW($A$7),MATCH(B$7,Metrics!$B$5:$E$5,0))),"")</f>
        <v>201</v>
      </c>
      <c r="C16" s="163" t="str">
        <f>IFERROR(IF(LEN(INDEX(Metrics!$B$6:$E$18,ROW($A16)-ROW($A$7),MATCH(C$7,Metrics!$B$5:$E$5,0)))=0,"",INDEX(Metrics!$B$6:$E$18,ROW($A16)-ROW($A$7),MATCH(C$7,Metrics!$B$5:$E$5,0))),"")</f>
        <v>Cost Effectiveness</v>
      </c>
      <c r="D16" s="163" t="str">
        <f>IFERROR(IF(LEN(INDEX(Metrics!$B$6:$E$18,ROW($A16)-ROW($A$7),MATCH(D$7,Metrics!$B$5:$E$5,0)))=0,"",INDEX(Metrics!$B$6:$E$18,ROW($A16)-ROW($A$7),MATCH(D$7,Metrics!$B$5:$E$5,0))),"")</f>
        <v>Renting Costs</v>
      </c>
      <c r="E16" s="143" t="str">
        <f>IFERROR(IF(LEN(INDEX(Metrics!$B$6:$E$18,ROW($A16)-ROW($A$7),MATCH(E$7,Metrics!$B$5:$E$5,0)))=0,"",INDEX(Metrics!$B$6:$E$18,ROW($A16)-ROW($A$7),MATCH(E$7,Metrics!$B$5:$E$5,0))),"")</f>
        <v>USD</v>
      </c>
      <c r="F16" s="46"/>
      <c r="G16" s="192">
        <f>IFERROR(IF(D16="","",IF(LEN(INDEX(PY_Actual!$F$6:$Q$18,MATCH(Monthly_Analysis!$D16,PY_Actual!$D$6:$D$18,0),MATCH(Calc!$L$11,PY_Actual!$F$5:$Q$5,0)))=0,"",INDEX(PY_Actual!$F$6:$Q$18,MATCH(Monthly_Analysis!$D16,PY_Actual!$D$6:$D$18,0),MATCH(Calc!$L$11,PY_Actual!$F$5:$Q$5,0)))),"")</f>
        <v>4950</v>
      </c>
      <c r="H16" s="193">
        <f>IFERROR(IF(D16="","",IF(LEN(INDEX(CY_Target!$F$6:$Q$18,MATCH(Monthly_Analysis!$D16,CY_Target!$D$6:$D$18,0),MATCH(Calc!$L$10,CY_Target!$F$5:$Q$5,0)))=0,"",INDEX(CY_Target!$F$6:$Q$18,MATCH(Monthly_Analysis!$D16,CY_Target!$D$6:$D$18,0),MATCH(Calc!$L$10,CY_Target!$F$5:$Q$5,0)))),"")</f>
        <v>5000</v>
      </c>
      <c r="I16" s="193">
        <f>IFERROR(IF(D16="","",IF(LEN(INDEX(CY_Actual!$F$6:$Q$18,MATCH(Monthly_Analysis!$D16,CY_Actual!$D$6:$D$18,0),MATCH(Calc!$L$10,CY_Actual!$F$5:$Q$5,0)))=0,"",INDEX(CY_Actual!$F$6:$Q$18,MATCH(Monthly_Analysis!$D16,CY_Actual!$D$6:$D$18,0),MATCH(Calc!$L$10,CY_Actual!$F$5:$Q$5,0)))),"")</f>
        <v>5600</v>
      </c>
      <c r="J16" s="140">
        <f>IFERROR(IF(OR(LEN($D16)=0,LEN(G16)=0,LEN(I16)=0),"",IF(INDEX(Metrics!$F$6:$F$18,MATCH(Monthly_Analysis!$B16,Metrics!$B$6:$B$18,0))=Calc!$L$7,G16/I16*100,I16/G16*100)),100)</f>
        <v>88.392857142857139</v>
      </c>
      <c r="K16" s="141">
        <f>IFERROR(IF(OR(LEN($D16)=0,LEN(H16)=0,LEN(I16)=0),"",IF(INDEX(Metrics!$F$6:$F$18,MATCH(Monthly_Analysis!$B16,Metrics!$B$6:$B$18,0))=Calc!$L$7,H16/I16*100,I16/H16*100)),100)</f>
        <v>89.285714285714292</v>
      </c>
      <c r="L16" s="57"/>
      <c r="M16" s="192">
        <f>IFERROR(IF(B16="","",INDEX(PY_Actual_Cumulative!$F$6:$Q$18,MATCH(Monthly_Analysis!$B16,PY_Actual_Cumulative!$B$6:$B$18,0),MATCH(Calc!$L$11,PY_Actual_Cumulative!$F$5:$Q$5,0))),"")</f>
        <v>18300</v>
      </c>
      <c r="N16" s="193">
        <f>IFERROR(IF(B16="","",INDEX(CY_Target_Cumulative!$F$6:$Q$18,MATCH(Monthly_Analysis!$B16,CY_Target_Cumulative!$B$6:$B$18,0),MATCH(Calc!$L$10,CY_Target_Cumulative!$F$5:$Q$5,0))),"")</f>
        <v>20000</v>
      </c>
      <c r="O16" s="193">
        <f>IFERROR(IF(B16="","",INDEX(CY_Actual_Cumulative!$F$6:$Q$18,MATCH(Monthly_Analysis!$B16,CY_Actual_Cumulative!$B$6:$B$18,0),MATCH(Calc!$L$10,CY_Actual_Cumulative!$F$5:$Q$5,0))),"")</f>
        <v>21300</v>
      </c>
      <c r="P16" s="140">
        <f>IFERROR(IF(OR(LEN($D16)=0,LEN(M16)=0,LEN(O16)=0),"",IF(INDEX(Metrics!$F$6:$F$18,MATCH(Monthly_Analysis!$B16,Metrics!$B$6:$B$18,0))=Calc!$L$7,M16/O16*100,O16/M16*100)),100)</f>
        <v>85.91549295774648</v>
      </c>
      <c r="Q16" s="141">
        <f>IFERROR(IF(OR(LEN($D16)=0,LEN(N16)=0,LEN(O16)=0),"",IF(INDEX(Metrics!$F$6:$F$18,MATCH(Monthly_Analysis!$B16,Metrics!$B$6:$B$18,0))=Calc!$L$7,N16/O16*100,O16/N16*100)),100)</f>
        <v>93.896713615023472</v>
      </c>
      <c r="S16" s="3"/>
    </row>
    <row r="17" spans="1:19" x14ac:dyDescent="0.25">
      <c r="A17" s="3"/>
      <c r="B17" s="137">
        <f>IFERROR(IF(LEN(INDEX(Metrics!$B$6:$E$18,ROW($A17)-ROW($A$7),MATCH(B$7,Metrics!$B$5:$E$5,0)))=0,"",INDEX(Metrics!$B$6:$E$18,ROW($A17)-ROW($A$7),MATCH(B$7,Metrics!$B$5:$E$5,0))),"")</f>
        <v>202</v>
      </c>
      <c r="C17" s="163" t="str">
        <f>IFERROR(IF(LEN(INDEX(Metrics!$B$6:$E$18,ROW($A17)-ROW($A$7),MATCH(C$7,Metrics!$B$5:$E$5,0)))=0,"",INDEX(Metrics!$B$6:$E$18,ROW($A17)-ROW($A$7),MATCH(C$7,Metrics!$B$5:$E$5,0))),"")</f>
        <v>Cost Effectiveness</v>
      </c>
      <c r="D17" s="163" t="str">
        <f>IFERROR(IF(LEN(INDEX(Metrics!$B$6:$E$18,ROW($A17)-ROW($A$7),MATCH(D$7,Metrics!$B$5:$E$5,0)))=0,"",INDEX(Metrics!$B$6:$E$18,ROW($A17)-ROW($A$7),MATCH(D$7,Metrics!$B$5:$E$5,0))),"")</f>
        <v>Rent-Ready Costs</v>
      </c>
      <c r="E17" s="143" t="str">
        <f>IFERROR(IF(LEN(INDEX(Metrics!$B$6:$E$18,ROW($A17)-ROW($A$7),MATCH(E$7,Metrics!$B$5:$E$5,0)))=0,"",INDEX(Metrics!$B$6:$E$18,ROW($A17)-ROW($A$7),MATCH(E$7,Metrics!$B$5:$E$5,0))),"")</f>
        <v>USD</v>
      </c>
      <c r="F17" s="46"/>
      <c r="G17" s="192">
        <f>IFERROR(IF(D17="","",IF(LEN(INDEX(PY_Actual!$F$6:$Q$18,MATCH(Monthly_Analysis!$D17,PY_Actual!$D$6:$D$18,0),MATCH(Calc!$L$11,PY_Actual!$F$5:$Q$5,0)))=0,"",INDEX(PY_Actual!$F$6:$Q$18,MATCH(Monthly_Analysis!$D17,PY_Actual!$D$6:$D$18,0),MATCH(Calc!$L$11,PY_Actual!$F$5:$Q$5,0)))),"")</f>
        <v>2375</v>
      </c>
      <c r="H17" s="193">
        <f>IFERROR(IF(D17="","",IF(LEN(INDEX(CY_Target!$F$6:$Q$18,MATCH(Monthly_Analysis!$D17,CY_Target!$D$6:$D$18,0),MATCH(Calc!$L$10,CY_Target!$F$5:$Q$5,0)))=0,"",INDEX(CY_Target!$F$6:$Q$18,MATCH(Monthly_Analysis!$D17,CY_Target!$D$6:$D$18,0),MATCH(Calc!$L$10,CY_Target!$F$5:$Q$5,0)))),"")</f>
        <v>2500</v>
      </c>
      <c r="I17" s="193">
        <f>IFERROR(IF(D17="","",IF(LEN(INDEX(CY_Actual!$F$6:$Q$18,MATCH(Monthly_Analysis!$D17,CY_Actual!$D$6:$D$18,0),MATCH(Calc!$L$10,CY_Actual!$F$5:$Q$5,0)))=0,"",INDEX(CY_Actual!$F$6:$Q$18,MATCH(Monthly_Analysis!$D17,CY_Actual!$D$6:$D$18,0),MATCH(Calc!$L$10,CY_Actual!$F$5:$Q$5,0)))),"")</f>
        <v>2800</v>
      </c>
      <c r="J17" s="140">
        <f>IFERROR(IF(OR(LEN($D17)=0,LEN(G17)=0,LEN(I17)=0),"",IF(INDEX(Metrics!$F$6:$F$18,MATCH(Monthly_Analysis!$B17,Metrics!$B$6:$B$18,0))=Calc!$L$7,G17/I17*100,I17/G17*100)),100)</f>
        <v>84.821428571428569</v>
      </c>
      <c r="K17" s="141">
        <f>IFERROR(IF(OR(LEN($D17)=0,LEN(H17)=0,LEN(I17)=0),"",IF(INDEX(Metrics!$F$6:$F$18,MATCH(Monthly_Analysis!$B17,Metrics!$B$6:$B$18,0))=Calc!$L$7,H17/I17*100,I17/H17*100)),100)</f>
        <v>89.285714285714292</v>
      </c>
      <c r="L17" s="57"/>
      <c r="M17" s="192">
        <f>IFERROR(IF(B17="","",INDEX(PY_Actual_Cumulative!$F$6:$Q$18,MATCH(Monthly_Analysis!$B17,PY_Actual_Cumulative!$B$6:$B$18,0),MATCH(Calc!$L$11,PY_Actual_Cumulative!$F$5:$Q$5,0))),"")</f>
        <v>8750</v>
      </c>
      <c r="N17" s="193">
        <f>IFERROR(IF(B17="","",INDEX(CY_Target_Cumulative!$F$6:$Q$18,MATCH(Monthly_Analysis!$B17,CY_Target_Cumulative!$B$6:$B$18,0),MATCH(Calc!$L$10,CY_Target_Cumulative!$F$5:$Q$5,0))),"")</f>
        <v>10000</v>
      </c>
      <c r="O17" s="193">
        <f>IFERROR(IF(B17="","",INDEX(CY_Actual_Cumulative!$F$6:$Q$18,MATCH(Monthly_Analysis!$B17,CY_Actual_Cumulative!$B$6:$B$18,0),MATCH(Calc!$L$10,CY_Actual_Cumulative!$F$5:$Q$5,0))),"")</f>
        <v>10650</v>
      </c>
      <c r="P17" s="140">
        <f>IFERROR(IF(OR(LEN($D17)=0,LEN(M17)=0,LEN(O17)=0),"",IF(INDEX(Metrics!$F$6:$F$18,MATCH(Monthly_Analysis!$B17,Metrics!$B$6:$B$18,0))=Calc!$L$7,M17/O17*100,O17/M17*100)),100)</f>
        <v>82.159624413145536</v>
      </c>
      <c r="Q17" s="141">
        <f>IFERROR(IF(OR(LEN($D17)=0,LEN(N17)=0,LEN(O17)=0),"",IF(INDEX(Metrics!$F$6:$F$18,MATCH(Monthly_Analysis!$B17,Metrics!$B$6:$B$18,0))=Calc!$L$7,N17/O17*100,O17/N17*100)),100)</f>
        <v>93.896713615023472</v>
      </c>
      <c r="S17" s="3"/>
    </row>
    <row r="18" spans="1:19" x14ac:dyDescent="0.25">
      <c r="A18" s="3"/>
      <c r="B18" s="137">
        <f>IFERROR(IF(LEN(INDEX(Metrics!$B$6:$E$18,ROW($A18)-ROW($A$7),MATCH(B$7,Metrics!$B$5:$E$5,0)))=0,"",INDEX(Metrics!$B$6:$E$18,ROW($A18)-ROW($A$7),MATCH(B$7,Metrics!$B$5:$E$5,0))),"")</f>
        <v>203</v>
      </c>
      <c r="C18" s="163" t="str">
        <f>IFERROR(IF(LEN(INDEX(Metrics!$B$6:$E$18,ROW($A18)-ROW($A$7),MATCH(C$7,Metrics!$B$5:$E$5,0)))=0,"",INDEX(Metrics!$B$6:$E$18,ROW($A18)-ROW($A$7),MATCH(C$7,Metrics!$B$5:$E$5,0))),"")</f>
        <v>Cost Effectiveness</v>
      </c>
      <c r="D18" s="163" t="str">
        <f>IFERROR(IF(LEN(INDEX(Metrics!$B$6:$E$18,ROW($A18)-ROW($A$7),MATCH(D$7,Metrics!$B$5:$E$5,0)))=0,"",INDEX(Metrics!$B$6:$E$18,ROW($A18)-ROW($A$7),MATCH(D$7,Metrics!$B$5:$E$5,0))),"")</f>
        <v>Repair and Maintenance Costs</v>
      </c>
      <c r="E18" s="143" t="str">
        <f>IFERROR(IF(LEN(INDEX(Metrics!$B$6:$E$18,ROW($A18)-ROW($A$7),MATCH(E$7,Metrics!$B$5:$E$5,0)))=0,"",INDEX(Metrics!$B$6:$E$18,ROW($A18)-ROW($A$7),MATCH(E$7,Metrics!$B$5:$E$5,0))),"")</f>
        <v>USD</v>
      </c>
      <c r="F18" s="46"/>
      <c r="G18" s="192">
        <f>IFERROR(IF(D18="","",IF(LEN(INDEX(PY_Actual!$F$6:$Q$18,MATCH(Monthly_Analysis!$D18,PY_Actual!$D$6:$D$18,0),MATCH(Calc!$L$11,PY_Actual!$F$5:$Q$5,0)))=0,"",INDEX(PY_Actual!$F$6:$Q$18,MATCH(Monthly_Analysis!$D18,PY_Actual!$D$6:$D$18,0),MATCH(Calc!$L$11,PY_Actual!$F$5:$Q$5,0)))),"")</f>
        <v>1339</v>
      </c>
      <c r="H18" s="193">
        <f>IFERROR(IF(D18="","",IF(LEN(INDEX(CY_Target!$F$6:$Q$18,MATCH(Monthly_Analysis!$D18,CY_Target!$D$6:$D$18,0),MATCH(Calc!$L$10,CY_Target!$F$5:$Q$5,0)))=0,"",INDEX(CY_Target!$F$6:$Q$18,MATCH(Monthly_Analysis!$D18,CY_Target!$D$6:$D$18,0),MATCH(Calc!$L$10,CY_Target!$F$5:$Q$5,0)))),"")</f>
        <v>1250</v>
      </c>
      <c r="I18" s="193">
        <f>IFERROR(IF(D18="","",IF(LEN(INDEX(CY_Actual!$F$6:$Q$18,MATCH(Monthly_Analysis!$D18,CY_Actual!$D$6:$D$18,0),MATCH(Calc!$L$10,CY_Actual!$F$5:$Q$5,0)))=0,"",INDEX(CY_Actual!$F$6:$Q$18,MATCH(Monthly_Analysis!$D18,CY_Actual!$D$6:$D$18,0),MATCH(Calc!$L$10,CY_Actual!$F$5:$Q$5,0)))),"")</f>
        <v>1400</v>
      </c>
      <c r="J18" s="140">
        <f>IFERROR(IF(OR(LEN($D18)=0,LEN(G18)=0,LEN(I18)=0),"",IF(INDEX(Metrics!$F$6:$F$18,MATCH(Monthly_Analysis!$B18,Metrics!$B$6:$B$18,0))=Calc!$L$7,G18/I18*100,I18/G18*100)),100)</f>
        <v>95.642857142857139</v>
      </c>
      <c r="K18" s="141">
        <f>IFERROR(IF(OR(LEN($D18)=0,LEN(H18)=0,LEN(I18)=0),"",IF(INDEX(Metrics!$F$6:$F$18,MATCH(Monthly_Analysis!$B18,Metrics!$B$6:$B$18,0))=Calc!$L$7,H18/I18*100,I18/H18*100)),100)</f>
        <v>89.285714285714292</v>
      </c>
      <c r="L18" s="57"/>
      <c r="M18" s="192">
        <f>IFERROR(IF(B18="","",INDEX(PY_Actual_Cumulative!$F$6:$Q$18,MATCH(Monthly_Analysis!$B18,PY_Actual_Cumulative!$B$6:$B$18,0),MATCH(Calc!$L$11,PY_Actual_Cumulative!$F$5:$Q$5,0))),"")</f>
        <v>4678</v>
      </c>
      <c r="N18" s="193">
        <f>IFERROR(IF(B18="","",INDEX(CY_Target_Cumulative!$F$6:$Q$18,MATCH(Monthly_Analysis!$B18,CY_Target_Cumulative!$B$6:$B$18,0),MATCH(Calc!$L$10,CY_Target_Cumulative!$F$5:$Q$5,0))),"")</f>
        <v>5000</v>
      </c>
      <c r="O18" s="193">
        <f>IFERROR(IF(B18="","",INDEX(CY_Actual_Cumulative!$F$6:$Q$18,MATCH(Monthly_Analysis!$B18,CY_Actual_Cumulative!$B$6:$B$18,0),MATCH(Calc!$L$10,CY_Actual_Cumulative!$F$5:$Q$5,0))),"")</f>
        <v>5325</v>
      </c>
      <c r="P18" s="140">
        <f>IFERROR(IF(OR(LEN($D18)=0,LEN(M18)=0,LEN(O18)=0),"",IF(INDEX(Metrics!$F$6:$F$18,MATCH(Monthly_Analysis!$B18,Metrics!$B$6:$B$18,0))=Calc!$L$7,M18/O18*100,O18/M18*100)),100)</f>
        <v>87.849765258215967</v>
      </c>
      <c r="Q18" s="141">
        <f>IFERROR(IF(OR(LEN($D18)=0,LEN(N18)=0,LEN(O18)=0),"",IF(INDEX(Metrics!$F$6:$F$18,MATCH(Monthly_Analysis!$B18,Metrics!$B$6:$B$18,0))=Calc!$L$7,N18/O18*100,O18/N18*100)),100)</f>
        <v>93.896713615023472</v>
      </c>
      <c r="S18" s="3"/>
    </row>
    <row r="19" spans="1:19" x14ac:dyDescent="0.25">
      <c r="A19" s="3"/>
      <c r="B19" s="137">
        <f>IFERROR(IF(LEN(INDEX(Metrics!$B$6:$E$18,ROW($A19)-ROW($A$7),MATCH(B$7,Metrics!$B$5:$E$5,0)))=0,"",INDEX(Metrics!$B$6:$E$18,ROW($A19)-ROW($A$7),MATCH(B$7,Metrics!$B$5:$E$5,0))),"")</f>
        <v>204</v>
      </c>
      <c r="C19" s="163" t="str">
        <f>IFERROR(IF(LEN(INDEX(Metrics!$B$6:$E$18,ROW($A19)-ROW($A$7),MATCH(C$7,Metrics!$B$5:$E$5,0)))=0,"",INDEX(Metrics!$B$6:$E$18,ROW($A19)-ROW($A$7),MATCH(C$7,Metrics!$B$5:$E$5,0))),"")</f>
        <v>Cost Effectiveness</v>
      </c>
      <c r="D19" s="163" t="str">
        <f>IFERROR(IF(LEN(INDEX(Metrics!$B$6:$E$18,ROW($A19)-ROW($A$7),MATCH(D$7,Metrics!$B$5:$E$5,0)))=0,"",INDEX(Metrics!$B$6:$E$18,ROW($A19)-ROW($A$7),MATCH(D$7,Metrics!$B$5:$E$5,0))),"")</f>
        <v/>
      </c>
      <c r="E19" s="143" t="str">
        <f>IFERROR(IF(LEN(INDEX(Metrics!$B$6:$E$18,ROW($A19)-ROW($A$7),MATCH(E$7,Metrics!$B$5:$E$5,0)))=0,"",INDEX(Metrics!$B$6:$E$18,ROW($A19)-ROW($A$7),MATCH(E$7,Metrics!$B$5:$E$5,0))),"")</f>
        <v/>
      </c>
      <c r="F19" s="46"/>
      <c r="G19" s="118" t="str">
        <f>IFERROR(IF(D19="","",IF(LEN(INDEX(PY_Actual!$F$6:$Q$18,MATCH(Monthly_Analysis!$D19,PY_Actual!$D$6:$D$18,0),MATCH(Calc!$L$11,PY_Actual!$F$5:$Q$5,0)))=0,"",INDEX(PY_Actual!$F$6:$Q$18,MATCH(Monthly_Analysis!$D19,PY_Actual!$D$6:$D$18,0),MATCH(Calc!$L$11,PY_Actual!$F$5:$Q$5,0)))),"")</f>
        <v/>
      </c>
      <c r="H19" s="119" t="str">
        <f>IFERROR(IF(D19="","",IF(LEN(INDEX(CY_Target!$F$6:$Q$18,MATCH(Monthly_Analysis!$D19,CY_Target!$D$6:$D$18,0),MATCH(Calc!$L$10,CY_Target!$F$5:$Q$5,0)))=0,"",INDEX(CY_Target!$F$6:$Q$18,MATCH(Monthly_Analysis!$D19,CY_Target!$D$6:$D$18,0),MATCH(Calc!$L$10,CY_Target!$F$5:$Q$5,0)))),"")</f>
        <v/>
      </c>
      <c r="I19" s="119" t="str">
        <f>IFERROR(IF(D19="","",IF(LEN(INDEX(CY_Actual!$F$6:$Q$18,MATCH(Monthly_Analysis!$D19,CY_Actual!$D$6:$D$18,0),MATCH(Calc!$L$10,CY_Actual!$F$5:$Q$5,0)))=0,"",INDEX(CY_Actual!$F$6:$Q$18,MATCH(Monthly_Analysis!$D19,CY_Actual!$D$6:$D$18,0),MATCH(Calc!$L$10,CY_Actual!$F$5:$Q$5,0)))),"")</f>
        <v/>
      </c>
      <c r="J19" s="140" t="str">
        <f>IFERROR(IF(OR(LEN($D19)=0,LEN(G19)=0,LEN(I19)=0),"",IF(INDEX(Metrics!$F$6:$F$18,MATCH(Monthly_Analysis!$B19,Metrics!$B$6:$B$18,0))=Calc!$L$7,G19/I19*100,I19/G19*100)),100)</f>
        <v/>
      </c>
      <c r="K19" s="141" t="str">
        <f>IFERROR(IF(OR(LEN($D19)=0,LEN(H19)=0,LEN(I19)=0),"",IF(INDEX(Metrics!$F$6:$F$18,MATCH(Monthly_Analysis!$B19,Metrics!$B$6:$B$18,0))=Calc!$L$7,H19/I19*100,I19/H19*100)),100)</f>
        <v/>
      </c>
      <c r="L19" s="57"/>
      <c r="M19" s="118" t="str">
        <f>IFERROR(IF(B19="","",INDEX(PY_Actual_Cumulative!$F$6:$Q$18,MATCH(Monthly_Analysis!$B19,PY_Actual_Cumulative!$B$6:$B$18,0),MATCH(Calc!$L$11,PY_Actual_Cumulative!$F$5:$Q$5,0))),"")</f>
        <v/>
      </c>
      <c r="N19" s="119" t="str">
        <f>IFERROR(IF(B19="","",INDEX(CY_Target_Cumulative!$F$6:$Q$18,MATCH(Monthly_Analysis!$B19,CY_Target_Cumulative!$B$6:$B$18,0),MATCH(Calc!$L$10,CY_Target_Cumulative!$F$5:$Q$5,0))),"")</f>
        <v/>
      </c>
      <c r="O19" s="119" t="str">
        <f>IFERROR(IF(B19="","",INDEX(CY_Actual_Cumulative!$F$6:$Q$18,MATCH(Monthly_Analysis!$B19,CY_Actual_Cumulative!$B$6:$B$18,0),MATCH(Calc!$L$10,CY_Actual_Cumulative!$F$5:$Q$5,0))),"")</f>
        <v/>
      </c>
      <c r="P19" s="140" t="str">
        <f>IFERROR(IF(OR(LEN($D19)=0,LEN(M19)=0,LEN(O19)=0),"",IF(INDEX(Metrics!$F$6:$F$18,MATCH(Monthly_Analysis!$B19,Metrics!$B$6:$B$18,0))=Calc!$L$7,M19/O19*100,O19/M19*100)),100)</f>
        <v/>
      </c>
      <c r="Q19" s="141" t="str">
        <f>IFERROR(IF(OR(LEN($D19)=0,LEN(N19)=0,LEN(O19)=0),"",IF(INDEX(Metrics!$F$6:$F$18,MATCH(Monthly_Analysis!$B19,Metrics!$B$6:$B$18,0))=Calc!$L$7,N19/O19*100,O19/N19*100)),100)</f>
        <v/>
      </c>
      <c r="S19" s="3"/>
    </row>
    <row r="20" spans="1:19" x14ac:dyDescent="0.25">
      <c r="A20" s="3"/>
      <c r="B20" s="230">
        <f>IFERROR(IF(LEN(INDEX(Metrics!$B$6:$E$18,ROW($A20)-ROW($A$7),MATCH(B$7,Metrics!$B$5:$E$5,0)))=0,"",INDEX(Metrics!$B$6:$E$18,ROW($A20)-ROW($A$7),MATCH(B$7,Metrics!$B$5:$E$5,0))),"")</f>
        <v>205</v>
      </c>
      <c r="C20" s="231" t="str">
        <f>IFERROR(IF(LEN(INDEX(Metrics!$B$6:$E$18,ROW($A20)-ROW($A$7),MATCH(C$7,Metrics!$B$5:$E$5,0)))=0,"",INDEX(Metrics!$B$6:$E$18,ROW($A20)-ROW($A$7),MATCH(C$7,Metrics!$B$5:$E$5,0))),"")</f>
        <v>Cost Effectiveness</v>
      </c>
      <c r="D20" s="231" t="str">
        <f>IFERROR(IF(LEN(INDEX(Metrics!$B$6:$E$18,ROW($A20)-ROW($A$7),MATCH(D$7,Metrics!$B$5:$E$5,0)))=0,"",INDEX(Metrics!$B$6:$E$18,ROW($A20)-ROW($A$7),MATCH(D$7,Metrics!$B$5:$E$5,0))),"")</f>
        <v/>
      </c>
      <c r="E20" s="232" t="str">
        <f>IFERROR(IF(LEN(INDEX(Metrics!$B$6:$E$18,ROW($A20)-ROW($A$7),MATCH(E$7,Metrics!$B$5:$E$5,0)))=0,"",INDEX(Metrics!$B$6:$E$18,ROW($A20)-ROW($A$7),MATCH(E$7,Metrics!$B$5:$E$5,0))),"")</f>
        <v/>
      </c>
      <c r="F20" s="46"/>
      <c r="G20" s="233" t="str">
        <f>IFERROR(IF(D20="","",IF(LEN(INDEX(PY_Actual!$F$6:$Q$18,MATCH(Monthly_Analysis!$D20,PY_Actual!$D$6:$D$18,0),MATCH(Calc!$L$11,PY_Actual!$F$5:$Q$5,0)))=0,"",INDEX(PY_Actual!$F$6:$Q$18,MATCH(Monthly_Analysis!$D20,PY_Actual!$D$6:$D$18,0),MATCH(Calc!$L$11,PY_Actual!$F$5:$Q$5,0)))),"")</f>
        <v/>
      </c>
      <c r="H20" s="234" t="str">
        <f>IFERROR(IF(D20="","",IF(LEN(INDEX(CY_Target!$F$6:$Q$18,MATCH(Monthly_Analysis!$D20,CY_Target!$D$6:$D$18,0),MATCH(Calc!$L$10,CY_Target!$F$5:$Q$5,0)))=0,"",INDEX(CY_Target!$F$6:$Q$18,MATCH(Monthly_Analysis!$D20,CY_Target!$D$6:$D$18,0),MATCH(Calc!$L$10,CY_Target!$F$5:$Q$5,0)))),"")</f>
        <v/>
      </c>
      <c r="I20" s="234" t="str">
        <f>IFERROR(IF(D20="","",IF(LEN(INDEX(CY_Actual!$F$6:$Q$18,MATCH(Monthly_Analysis!$D20,CY_Actual!$D$6:$D$18,0),MATCH(Calc!$L$10,CY_Actual!$F$5:$Q$5,0)))=0,"",INDEX(CY_Actual!$F$6:$Q$18,MATCH(Monthly_Analysis!$D20,CY_Actual!$D$6:$D$18,0),MATCH(Calc!$L$10,CY_Actual!$F$5:$Q$5,0)))),"")</f>
        <v/>
      </c>
      <c r="J20" s="235" t="str">
        <f>IFERROR(IF(OR(LEN($D20)=0,LEN(G20)=0,LEN(I20)=0),"",IF(INDEX(Metrics!$F$6:$F$18,MATCH(Monthly_Analysis!$B20,Metrics!$B$6:$B$18,0))=Calc!$L$7,G20/I20*100,I20/G20*100)),100)</f>
        <v/>
      </c>
      <c r="K20" s="236" t="str">
        <f>IFERROR(IF(OR(LEN($D20)=0,LEN(H20)=0,LEN(I20)=0),"",IF(INDEX(Metrics!$F$6:$F$18,MATCH(Monthly_Analysis!$B20,Metrics!$B$6:$B$18,0))=Calc!$L$7,H20/I20*100,I20/H20*100)),100)</f>
        <v/>
      </c>
      <c r="L20" s="57"/>
      <c r="M20" s="233" t="str">
        <f>IFERROR(IF(B20="","",INDEX(PY_Actual_Cumulative!$F$6:$Q$18,MATCH(Monthly_Analysis!$B20,PY_Actual_Cumulative!$B$6:$B$18,0),MATCH(Calc!$L$11,PY_Actual_Cumulative!$F$5:$Q$5,0))),"")</f>
        <v/>
      </c>
      <c r="N20" s="234" t="str">
        <f>IFERROR(IF(B20="","",INDEX(CY_Target_Cumulative!$F$6:$Q$18,MATCH(Monthly_Analysis!$B20,CY_Target_Cumulative!$B$6:$B$18,0),MATCH(Calc!$L$10,CY_Target_Cumulative!$F$5:$Q$5,0))),"")</f>
        <v/>
      </c>
      <c r="O20" s="234" t="str">
        <f>IFERROR(IF(B20="","",INDEX(CY_Actual_Cumulative!$F$6:$Q$18,MATCH(Monthly_Analysis!$B20,CY_Actual_Cumulative!$B$6:$B$18,0),MATCH(Calc!$L$10,CY_Actual_Cumulative!$F$5:$Q$5,0))),"")</f>
        <v/>
      </c>
      <c r="P20" s="235" t="str">
        <f>IFERROR(IF(OR(LEN($D20)=0,LEN(M20)=0,LEN(O20)=0),"",IF(INDEX(Metrics!$F$6:$F$18,MATCH(Monthly_Analysis!$B20,Metrics!$B$6:$B$18,0))=Calc!$L$7,M20/O20*100,O20/M20*100)),100)</f>
        <v/>
      </c>
      <c r="Q20" s="236" t="str">
        <f>IFERROR(IF(OR(LEN($D20)=0,LEN(N20)=0,LEN(O20)=0),"",IF(INDEX(Metrics!$F$6:$F$18,MATCH(Monthly_Analysis!$B20,Metrics!$B$6:$B$18,0))=Calc!$L$7,N20/O20*100,O20/N20*100)),100)</f>
        <v/>
      </c>
      <c r="S20" s="18"/>
    </row>
    <row r="21" spans="1:19" x14ac:dyDescent="0.25">
      <c r="A21" s="3"/>
      <c r="B21" s="237">
        <v>301</v>
      </c>
      <c r="C21" s="238" t="s">
        <v>119</v>
      </c>
      <c r="D21" s="238" t="s">
        <v>120</v>
      </c>
      <c r="E21" s="239" t="s">
        <v>121</v>
      </c>
      <c r="F21" s="46"/>
      <c r="G21" s="245"/>
      <c r="H21" s="246"/>
      <c r="I21" s="246"/>
      <c r="J21" s="243"/>
      <c r="K21" s="244"/>
      <c r="L21" s="57"/>
      <c r="M21" s="245"/>
      <c r="N21" s="246"/>
      <c r="O21" s="246"/>
      <c r="P21" s="243"/>
      <c r="Q21" s="244"/>
      <c r="S21" s="18"/>
    </row>
    <row r="22" spans="1:19" x14ac:dyDescent="0.25">
      <c r="A22" s="3"/>
      <c r="B22" s="237">
        <v>302</v>
      </c>
      <c r="C22" s="238" t="s">
        <v>119</v>
      </c>
      <c r="D22" s="238" t="s">
        <v>123</v>
      </c>
      <c r="E22" s="239" t="s">
        <v>124</v>
      </c>
      <c r="F22" s="46"/>
      <c r="G22" s="245"/>
      <c r="H22" s="246"/>
      <c r="I22" s="246"/>
      <c r="J22" s="243"/>
      <c r="K22" s="244"/>
      <c r="L22" s="57"/>
      <c r="M22" s="245"/>
      <c r="N22" s="246"/>
      <c r="O22" s="246"/>
      <c r="P22" s="243"/>
      <c r="Q22" s="244"/>
      <c r="S22" s="18"/>
    </row>
    <row r="23" spans="1:19" x14ac:dyDescent="0.25">
      <c r="A23" s="3"/>
      <c r="B23" s="237">
        <v>303</v>
      </c>
      <c r="C23" s="238" t="s">
        <v>119</v>
      </c>
      <c r="D23" s="238" t="s">
        <v>126</v>
      </c>
      <c r="E23" s="239" t="s">
        <v>124</v>
      </c>
      <c r="F23" s="46"/>
      <c r="G23" s="245"/>
      <c r="H23" s="246"/>
      <c r="I23" s="246"/>
      <c r="J23" s="243"/>
      <c r="K23" s="244"/>
      <c r="L23" s="57"/>
      <c r="M23" s="245"/>
      <c r="N23" s="246"/>
      <c r="O23" s="246"/>
      <c r="P23" s="243"/>
      <c r="Q23" s="244"/>
      <c r="S23" s="18"/>
    </row>
    <row r="24" spans="1:19" x14ac:dyDescent="0.25">
      <c r="A24" s="3"/>
      <c r="B24" s="237">
        <v>304</v>
      </c>
      <c r="C24" s="238" t="s">
        <v>119</v>
      </c>
      <c r="D24" s="238" t="s">
        <v>128</v>
      </c>
      <c r="E24" s="239" t="s">
        <v>124</v>
      </c>
      <c r="F24" s="46"/>
      <c r="G24" s="245"/>
      <c r="H24" s="246"/>
      <c r="I24" s="246"/>
      <c r="J24" s="243"/>
      <c r="K24" s="244"/>
      <c r="L24" s="57"/>
      <c r="M24" s="245"/>
      <c r="N24" s="246"/>
      <c r="O24" s="246"/>
      <c r="P24" s="243"/>
      <c r="Q24" s="244"/>
      <c r="S24" s="18"/>
    </row>
    <row r="25" spans="1:19" x14ac:dyDescent="0.25">
      <c r="A25" s="3"/>
      <c r="B25" s="237">
        <v>305</v>
      </c>
      <c r="C25" s="238" t="s">
        <v>119</v>
      </c>
      <c r="D25" s="238" t="s">
        <v>130</v>
      </c>
      <c r="E25" s="239" t="s">
        <v>100</v>
      </c>
      <c r="F25" s="46"/>
      <c r="G25" s="245"/>
      <c r="H25" s="246"/>
      <c r="I25" s="246"/>
      <c r="J25" s="243"/>
      <c r="K25" s="244"/>
      <c r="L25" s="57"/>
      <c r="M25" s="245"/>
      <c r="N25" s="246"/>
      <c r="O25" s="246"/>
      <c r="P25" s="243"/>
      <c r="Q25" s="244"/>
      <c r="S25" s="18"/>
    </row>
    <row r="26" spans="1:19" x14ac:dyDescent="0.25">
      <c r="A26" s="3"/>
      <c r="B26" s="237">
        <v>306</v>
      </c>
      <c r="C26" s="238" t="s">
        <v>119</v>
      </c>
      <c r="D26" s="238" t="s">
        <v>132</v>
      </c>
      <c r="E26" s="239" t="s">
        <v>124</v>
      </c>
      <c r="F26" s="46"/>
      <c r="G26" s="245"/>
      <c r="H26" s="246"/>
      <c r="I26" s="246"/>
      <c r="J26" s="243"/>
      <c r="K26" s="244"/>
      <c r="L26" s="57"/>
      <c r="M26" s="245"/>
      <c r="N26" s="246"/>
      <c r="O26" s="246"/>
      <c r="P26" s="243"/>
      <c r="Q26" s="244"/>
      <c r="S26" s="18"/>
    </row>
    <row r="27" spans="1:19" x14ac:dyDescent="0.25">
      <c r="A27" s="3"/>
      <c r="B27" s="237">
        <v>307</v>
      </c>
      <c r="C27" s="238" t="s">
        <v>119</v>
      </c>
      <c r="D27" s="238" t="s">
        <v>158</v>
      </c>
      <c r="E27" s="239" t="s">
        <v>158</v>
      </c>
      <c r="F27" s="46"/>
      <c r="G27" s="245"/>
      <c r="H27" s="246"/>
      <c r="I27" s="246"/>
      <c r="J27" s="243"/>
      <c r="K27" s="244"/>
      <c r="L27" s="57"/>
      <c r="M27" s="245"/>
      <c r="N27" s="246"/>
      <c r="O27" s="246"/>
      <c r="P27" s="243"/>
      <c r="Q27" s="244"/>
      <c r="S27" s="18"/>
    </row>
    <row r="28" spans="1:19" x14ac:dyDescent="0.25">
      <c r="A28" s="3"/>
      <c r="B28" s="237">
        <v>308</v>
      </c>
      <c r="C28" s="238" t="s">
        <v>119</v>
      </c>
      <c r="D28" s="238" t="s">
        <v>158</v>
      </c>
      <c r="E28" s="239" t="s">
        <v>158</v>
      </c>
      <c r="F28" s="46"/>
      <c r="G28" s="245"/>
      <c r="H28" s="246"/>
      <c r="I28" s="246"/>
      <c r="J28" s="243"/>
      <c r="K28" s="244"/>
      <c r="L28" s="57"/>
      <c r="M28" s="245"/>
      <c r="N28" s="246"/>
      <c r="O28" s="246"/>
      <c r="P28" s="243"/>
      <c r="Q28" s="244"/>
      <c r="S28" s="18"/>
    </row>
    <row r="29" spans="1:19" x14ac:dyDescent="0.25">
      <c r="A29" s="3"/>
      <c r="B29" s="237">
        <v>401</v>
      </c>
      <c r="C29" s="238" t="s">
        <v>134</v>
      </c>
      <c r="D29" s="238" t="s">
        <v>135</v>
      </c>
      <c r="E29" s="239" t="s">
        <v>124</v>
      </c>
      <c r="F29" s="46"/>
      <c r="G29" s="245"/>
      <c r="H29" s="246"/>
      <c r="I29" s="246"/>
      <c r="J29" s="243"/>
      <c r="K29" s="244"/>
      <c r="L29" s="57"/>
      <c r="M29" s="245"/>
      <c r="N29" s="246"/>
      <c r="O29" s="246"/>
      <c r="P29" s="243"/>
      <c r="Q29" s="244"/>
      <c r="S29" s="18"/>
    </row>
    <row r="30" spans="1:19" x14ac:dyDescent="0.25">
      <c r="A30" s="3"/>
      <c r="B30" s="237">
        <v>402</v>
      </c>
      <c r="C30" s="238" t="s">
        <v>134</v>
      </c>
      <c r="D30" s="238" t="s">
        <v>137</v>
      </c>
      <c r="E30" s="239" t="s">
        <v>124</v>
      </c>
      <c r="F30" s="46"/>
      <c r="G30" s="245"/>
      <c r="H30" s="246"/>
      <c r="I30" s="246"/>
      <c r="J30" s="243"/>
      <c r="K30" s="244"/>
      <c r="L30" s="57"/>
      <c r="M30" s="245"/>
      <c r="N30" s="246"/>
      <c r="O30" s="246"/>
      <c r="P30" s="243"/>
      <c r="Q30" s="244"/>
      <c r="S30" s="18"/>
    </row>
    <row r="31" spans="1:19" x14ac:dyDescent="0.25">
      <c r="A31" s="3"/>
      <c r="B31" s="237">
        <v>403</v>
      </c>
      <c r="C31" s="238" t="s">
        <v>134</v>
      </c>
      <c r="D31" s="238" t="s">
        <v>139</v>
      </c>
      <c r="E31" s="239" t="s">
        <v>140</v>
      </c>
      <c r="F31" s="46"/>
      <c r="G31" s="245"/>
      <c r="H31" s="246"/>
      <c r="I31" s="246"/>
      <c r="J31" s="243"/>
      <c r="K31" s="244"/>
      <c r="L31" s="57"/>
      <c r="M31" s="245"/>
      <c r="N31" s="246"/>
      <c r="O31" s="246"/>
      <c r="P31" s="243"/>
      <c r="Q31" s="244"/>
      <c r="S31" s="18"/>
    </row>
    <row r="32" spans="1:19" x14ac:dyDescent="0.25">
      <c r="A32" s="3"/>
      <c r="B32" s="237">
        <v>404</v>
      </c>
      <c r="C32" s="238" t="s">
        <v>134</v>
      </c>
      <c r="D32" s="238" t="s">
        <v>158</v>
      </c>
      <c r="E32" s="239" t="s">
        <v>158</v>
      </c>
      <c r="F32" s="46"/>
      <c r="G32" s="245"/>
      <c r="H32" s="246"/>
      <c r="I32" s="246"/>
      <c r="J32" s="243"/>
      <c r="K32" s="244"/>
      <c r="L32" s="57"/>
      <c r="M32" s="245"/>
      <c r="N32" s="246"/>
      <c r="O32" s="246"/>
      <c r="P32" s="243"/>
      <c r="Q32" s="244"/>
      <c r="S32" s="18"/>
    </row>
    <row r="33" spans="1:19" x14ac:dyDescent="0.25">
      <c r="A33" s="3"/>
      <c r="B33" s="237">
        <v>405</v>
      </c>
      <c r="C33" s="238" t="s">
        <v>134</v>
      </c>
      <c r="D33" s="238" t="s">
        <v>158</v>
      </c>
      <c r="E33" s="239" t="s">
        <v>158</v>
      </c>
      <c r="F33" s="46"/>
      <c r="G33" s="245"/>
      <c r="H33" s="246"/>
      <c r="I33" s="246"/>
      <c r="J33" s="243"/>
      <c r="K33" s="244"/>
      <c r="L33" s="57"/>
      <c r="M33" s="245"/>
      <c r="N33" s="246"/>
      <c r="O33" s="246"/>
      <c r="P33" s="243"/>
      <c r="Q33" s="244"/>
      <c r="S33" s="18"/>
    </row>
    <row r="34" spans="1:19" x14ac:dyDescent="0.25">
      <c r="A34" s="3"/>
      <c r="B34" s="237">
        <v>501</v>
      </c>
      <c r="C34" s="238" t="s">
        <v>142</v>
      </c>
      <c r="D34" s="238" t="s">
        <v>143</v>
      </c>
      <c r="E34" s="239" t="s">
        <v>124</v>
      </c>
      <c r="F34" s="46"/>
      <c r="G34" s="245"/>
      <c r="H34" s="246"/>
      <c r="I34" s="246"/>
      <c r="J34" s="243"/>
      <c r="K34" s="244"/>
      <c r="L34" s="57"/>
      <c r="M34" s="245"/>
      <c r="N34" s="246"/>
      <c r="O34" s="246"/>
      <c r="P34" s="243"/>
      <c r="Q34" s="244"/>
      <c r="S34" s="18"/>
    </row>
    <row r="35" spans="1:19" x14ac:dyDescent="0.25">
      <c r="A35" s="3"/>
      <c r="B35" s="237">
        <v>502</v>
      </c>
      <c r="C35" s="238" t="s">
        <v>142</v>
      </c>
      <c r="D35" s="238" t="s">
        <v>145</v>
      </c>
      <c r="E35" s="239" t="s">
        <v>124</v>
      </c>
      <c r="F35" s="46"/>
      <c r="G35" s="245"/>
      <c r="H35" s="246"/>
      <c r="I35" s="246"/>
      <c r="J35" s="243"/>
      <c r="K35" s="244"/>
      <c r="L35" s="57"/>
      <c r="M35" s="245"/>
      <c r="N35" s="246"/>
      <c r="O35" s="246"/>
      <c r="P35" s="243"/>
      <c r="Q35" s="244"/>
      <c r="S35" s="18"/>
    </row>
    <row r="36" spans="1:19" x14ac:dyDescent="0.25">
      <c r="A36" s="3"/>
      <c r="B36" s="237">
        <v>503</v>
      </c>
      <c r="C36" s="238" t="s">
        <v>142</v>
      </c>
      <c r="D36" s="238" t="s">
        <v>147</v>
      </c>
      <c r="E36" s="239" t="s">
        <v>121</v>
      </c>
      <c r="F36" s="46"/>
      <c r="G36" s="245"/>
      <c r="H36" s="246"/>
      <c r="I36" s="246"/>
      <c r="J36" s="243"/>
      <c r="K36" s="244"/>
      <c r="L36" s="57"/>
      <c r="M36" s="245"/>
      <c r="N36" s="246"/>
      <c r="O36" s="246"/>
      <c r="P36" s="243"/>
      <c r="Q36" s="244"/>
      <c r="S36" s="18"/>
    </row>
    <row r="37" spans="1:19" x14ac:dyDescent="0.25">
      <c r="A37" s="3"/>
      <c r="B37" s="237">
        <v>504</v>
      </c>
      <c r="C37" s="238" t="s">
        <v>142</v>
      </c>
      <c r="D37" s="238" t="s">
        <v>149</v>
      </c>
      <c r="E37" s="239" t="s">
        <v>121</v>
      </c>
      <c r="F37" s="46"/>
      <c r="G37" s="245"/>
      <c r="H37" s="246"/>
      <c r="I37" s="246"/>
      <c r="J37" s="243"/>
      <c r="K37" s="244"/>
      <c r="L37" s="57"/>
      <c r="M37" s="245"/>
      <c r="N37" s="246"/>
      <c r="O37" s="246"/>
      <c r="P37" s="243"/>
      <c r="Q37" s="244"/>
      <c r="S37" s="18"/>
    </row>
    <row r="38" spans="1:19" x14ac:dyDescent="0.25">
      <c r="A38" s="3"/>
      <c r="B38" s="237">
        <v>505</v>
      </c>
      <c r="C38" s="238" t="s">
        <v>142</v>
      </c>
      <c r="D38" s="238" t="s">
        <v>151</v>
      </c>
      <c r="E38" s="239" t="s">
        <v>121</v>
      </c>
      <c r="F38" s="46"/>
      <c r="G38" s="245"/>
      <c r="H38" s="246"/>
      <c r="I38" s="246"/>
      <c r="J38" s="243"/>
      <c r="K38" s="244"/>
      <c r="L38" s="57"/>
      <c r="M38" s="245"/>
      <c r="N38" s="246"/>
      <c r="O38" s="246"/>
      <c r="P38" s="243"/>
      <c r="Q38" s="244"/>
      <c r="S38" s="18"/>
    </row>
    <row r="39" spans="1:19" x14ac:dyDescent="0.25">
      <c r="A39" s="3"/>
      <c r="B39" s="237">
        <v>506</v>
      </c>
      <c r="C39" s="238" t="s">
        <v>142</v>
      </c>
      <c r="D39" s="238" t="s">
        <v>153</v>
      </c>
      <c r="E39" s="239" t="s">
        <v>121</v>
      </c>
      <c r="F39" s="46"/>
      <c r="G39" s="248"/>
      <c r="H39" s="249"/>
      <c r="I39" s="249"/>
      <c r="J39" s="243"/>
      <c r="K39" s="244"/>
      <c r="L39" s="57"/>
      <c r="M39" s="248"/>
      <c r="N39" s="249"/>
      <c r="O39" s="249"/>
      <c r="P39" s="243"/>
      <c r="Q39" s="244"/>
      <c r="S39" s="18"/>
    </row>
    <row r="40" spans="1:19" x14ac:dyDescent="0.25">
      <c r="A40" s="3"/>
      <c r="B40" s="237">
        <v>507</v>
      </c>
      <c r="C40" s="238" t="s">
        <v>142</v>
      </c>
      <c r="D40" s="238" t="s">
        <v>155</v>
      </c>
      <c r="E40" s="239" t="s">
        <v>124</v>
      </c>
      <c r="F40" s="46"/>
      <c r="G40" s="245"/>
      <c r="H40" s="246"/>
      <c r="I40" s="246"/>
      <c r="J40" s="243"/>
      <c r="K40" s="244"/>
      <c r="L40" s="57"/>
      <c r="M40" s="245"/>
      <c r="N40" s="246"/>
      <c r="O40" s="246"/>
      <c r="P40" s="243"/>
      <c r="Q40" s="244"/>
      <c r="S40" s="18"/>
    </row>
    <row r="41" spans="1:19" x14ac:dyDescent="0.25">
      <c r="A41" s="3"/>
      <c r="B41" s="237">
        <v>508</v>
      </c>
      <c r="C41" s="238" t="s">
        <v>142</v>
      </c>
      <c r="D41" s="238" t="s">
        <v>158</v>
      </c>
      <c r="E41" s="239" t="s">
        <v>158</v>
      </c>
      <c r="F41" s="46"/>
      <c r="G41" s="245"/>
      <c r="H41" s="246"/>
      <c r="I41" s="246"/>
      <c r="J41" s="243"/>
      <c r="K41" s="244"/>
      <c r="L41" s="57"/>
      <c r="M41" s="245"/>
      <c r="N41" s="246"/>
      <c r="O41" s="246"/>
      <c r="P41" s="243"/>
      <c r="Q41" s="244"/>
      <c r="S41" s="18"/>
    </row>
    <row r="42" spans="1:19" x14ac:dyDescent="0.25">
      <c r="A42" s="3"/>
      <c r="B42" s="237">
        <v>509</v>
      </c>
      <c r="C42" s="238" t="s">
        <v>142</v>
      </c>
      <c r="D42" s="238" t="s">
        <v>158</v>
      </c>
      <c r="E42" s="239" t="s">
        <v>158</v>
      </c>
      <c r="F42" s="46"/>
      <c r="G42" s="245"/>
      <c r="H42" s="246"/>
      <c r="I42" s="246"/>
      <c r="J42" s="243"/>
      <c r="K42" s="244"/>
      <c r="L42" s="57"/>
      <c r="M42" s="245"/>
      <c r="N42" s="246"/>
      <c r="O42" s="246"/>
      <c r="P42" s="243"/>
      <c r="Q42" s="244"/>
      <c r="S42" s="18"/>
    </row>
    <row r="43" spans="1:19" x14ac:dyDescent="0.25">
      <c r="A43" s="3"/>
      <c r="B43" s="237"/>
      <c r="C43" s="238"/>
      <c r="D43" s="238"/>
      <c r="E43" s="239"/>
      <c r="F43" s="46"/>
      <c r="G43" s="248"/>
      <c r="H43" s="249"/>
      <c r="I43" s="249"/>
      <c r="J43" s="243"/>
      <c r="K43" s="244"/>
      <c r="L43" s="57"/>
      <c r="M43" s="248"/>
      <c r="N43" s="249"/>
      <c r="O43" s="249"/>
      <c r="P43" s="243"/>
      <c r="Q43" s="244"/>
      <c r="S43" s="18"/>
    </row>
    <row r="44" spans="1:19" x14ac:dyDescent="0.25">
      <c r="A44" s="3"/>
      <c r="B44" s="237"/>
      <c r="C44" s="238"/>
      <c r="D44" s="238"/>
      <c r="E44" s="239"/>
      <c r="F44" s="46"/>
      <c r="G44" s="248"/>
      <c r="H44" s="249"/>
      <c r="I44" s="249"/>
      <c r="J44" s="243"/>
      <c r="K44" s="244"/>
      <c r="L44" s="57"/>
      <c r="M44" s="248"/>
      <c r="N44" s="249"/>
      <c r="O44" s="249"/>
      <c r="P44" s="243"/>
      <c r="Q44" s="244"/>
      <c r="S44" s="18"/>
    </row>
    <row r="45" spans="1:19" x14ac:dyDescent="0.25">
      <c r="A45" s="3"/>
      <c r="B45" s="237"/>
      <c r="C45" s="238"/>
      <c r="D45" s="238"/>
      <c r="E45" s="239"/>
      <c r="F45" s="46"/>
      <c r="G45" s="248"/>
      <c r="H45" s="249"/>
      <c r="I45" s="249"/>
      <c r="J45" s="243"/>
      <c r="K45" s="244"/>
      <c r="L45" s="57"/>
      <c r="M45" s="248"/>
      <c r="N45" s="249"/>
      <c r="O45" s="249"/>
      <c r="P45" s="243"/>
      <c r="Q45" s="244"/>
      <c r="S45" s="18"/>
    </row>
    <row r="46" spans="1:19" x14ac:dyDescent="0.25">
      <c r="A46" s="3"/>
      <c r="B46" s="237"/>
      <c r="C46" s="238"/>
      <c r="D46" s="238"/>
      <c r="E46" s="239"/>
      <c r="F46" s="46"/>
      <c r="G46" s="248"/>
      <c r="H46" s="249"/>
      <c r="I46" s="249"/>
      <c r="J46" s="243"/>
      <c r="K46" s="244"/>
      <c r="L46" s="57"/>
      <c r="M46" s="248"/>
      <c r="N46" s="249"/>
      <c r="O46" s="249"/>
      <c r="P46" s="243"/>
      <c r="Q46" s="244"/>
      <c r="S46" s="18"/>
    </row>
    <row r="47" spans="1:19" x14ac:dyDescent="0.25">
      <c r="B47" s="237"/>
      <c r="C47" s="238"/>
      <c r="D47" s="238"/>
      <c r="E47" s="239"/>
      <c r="F47" s="46"/>
      <c r="G47" s="245"/>
      <c r="H47" s="246"/>
      <c r="I47" s="246"/>
      <c r="J47" s="243"/>
      <c r="K47" s="244"/>
      <c r="L47" s="57"/>
      <c r="M47" s="245"/>
      <c r="N47" s="246"/>
      <c r="O47" s="246"/>
      <c r="P47" s="243"/>
      <c r="Q47" s="244"/>
      <c r="S47" s="18"/>
    </row>
    <row r="48" spans="1:19" x14ac:dyDescent="0.25">
      <c r="B48" s="237"/>
      <c r="C48" s="238"/>
      <c r="D48" s="238"/>
      <c r="E48" s="239"/>
      <c r="F48" s="46"/>
      <c r="G48" s="245"/>
      <c r="H48" s="246"/>
      <c r="I48" s="246"/>
      <c r="J48" s="243"/>
      <c r="K48" s="244"/>
      <c r="L48" s="57"/>
      <c r="M48" s="245"/>
      <c r="N48" s="246"/>
      <c r="O48" s="246"/>
      <c r="P48" s="243"/>
      <c r="Q48" s="244"/>
      <c r="S48" s="18"/>
    </row>
    <row r="49" spans="2:19" x14ac:dyDescent="0.25">
      <c r="B49" s="237"/>
      <c r="C49" s="238"/>
      <c r="D49" s="238"/>
      <c r="E49" s="239"/>
      <c r="F49" s="46"/>
      <c r="G49" s="248"/>
      <c r="H49" s="249"/>
      <c r="I49" s="249"/>
      <c r="J49" s="243"/>
      <c r="K49" s="244"/>
      <c r="L49" s="57"/>
      <c r="M49" s="248"/>
      <c r="N49" s="249"/>
      <c r="O49" s="249"/>
      <c r="P49" s="243"/>
      <c r="Q49" s="244"/>
      <c r="S49" s="18"/>
    </row>
    <row r="50" spans="2:19" x14ac:dyDescent="0.25">
      <c r="B50" s="237"/>
      <c r="C50" s="238"/>
      <c r="D50" s="238"/>
      <c r="E50" s="239"/>
      <c r="F50" s="46"/>
      <c r="G50" s="248"/>
      <c r="H50" s="249"/>
      <c r="I50" s="249"/>
      <c r="J50" s="243"/>
      <c r="K50" s="244"/>
      <c r="L50" s="57"/>
      <c r="M50" s="248"/>
      <c r="N50" s="249"/>
      <c r="O50" s="249"/>
      <c r="P50" s="243"/>
      <c r="Q50" s="244"/>
      <c r="S50" s="18"/>
    </row>
    <row r="51" spans="2:19" x14ac:dyDescent="0.25">
      <c r="B51" s="237"/>
      <c r="C51" s="238"/>
      <c r="D51" s="238"/>
      <c r="E51" s="239"/>
      <c r="F51" s="46"/>
      <c r="G51" s="248"/>
      <c r="H51" s="249"/>
      <c r="I51" s="249"/>
      <c r="J51" s="243"/>
      <c r="K51" s="244"/>
      <c r="L51" s="57"/>
      <c r="M51" s="248"/>
      <c r="N51" s="249"/>
      <c r="O51" s="249"/>
      <c r="P51" s="243"/>
      <c r="Q51" s="244"/>
      <c r="S51" s="18"/>
    </row>
    <row r="52" spans="2:19" x14ac:dyDescent="0.25">
      <c r="B52" s="237"/>
      <c r="C52" s="238"/>
      <c r="D52" s="238"/>
      <c r="E52" s="239"/>
      <c r="F52" s="46"/>
      <c r="G52" s="248"/>
      <c r="H52" s="249"/>
      <c r="I52" s="249"/>
      <c r="J52" s="243"/>
      <c r="K52" s="244"/>
      <c r="L52" s="57"/>
      <c r="M52" s="248"/>
      <c r="N52" s="249"/>
      <c r="O52" s="249"/>
      <c r="P52" s="243"/>
      <c r="Q52" s="244"/>
      <c r="S52" s="18"/>
    </row>
    <row r="53" spans="2:19" x14ac:dyDescent="0.25">
      <c r="B53" s="237"/>
      <c r="C53" s="238"/>
      <c r="D53" s="238"/>
      <c r="E53" s="239"/>
      <c r="F53" s="46"/>
      <c r="G53" s="248"/>
      <c r="H53" s="249"/>
      <c r="I53" s="249"/>
      <c r="J53" s="243"/>
      <c r="K53" s="244"/>
      <c r="L53" s="57"/>
      <c r="M53" s="248"/>
      <c r="N53" s="249"/>
      <c r="O53" s="249"/>
      <c r="P53" s="243"/>
      <c r="Q53" s="244"/>
      <c r="S53" s="18"/>
    </row>
    <row r="54" spans="2:19" x14ac:dyDescent="0.25">
      <c r="B54" s="237"/>
      <c r="C54" s="238"/>
      <c r="D54" s="238"/>
      <c r="E54" s="239"/>
      <c r="F54" s="46"/>
      <c r="G54" s="248"/>
      <c r="H54" s="249"/>
      <c r="I54" s="249"/>
      <c r="J54" s="243"/>
      <c r="K54" s="244"/>
      <c r="L54" s="57"/>
      <c r="M54" s="248"/>
      <c r="N54" s="249"/>
      <c r="O54" s="249"/>
      <c r="P54" s="243"/>
      <c r="Q54" s="244"/>
      <c r="S54" s="18"/>
    </row>
    <row r="55" spans="2:19" x14ac:dyDescent="0.25">
      <c r="B55" s="237"/>
      <c r="C55" s="238"/>
      <c r="D55" s="238"/>
      <c r="E55" s="239"/>
      <c r="F55" s="46"/>
      <c r="G55" s="248"/>
      <c r="H55" s="249"/>
      <c r="I55" s="249"/>
      <c r="J55" s="243"/>
      <c r="K55" s="244"/>
      <c r="L55" s="57"/>
      <c r="M55" s="248"/>
      <c r="N55" s="249"/>
      <c r="O55" s="249"/>
      <c r="P55" s="243"/>
      <c r="Q55" s="244"/>
      <c r="S55" s="18"/>
    </row>
    <row r="56" spans="2:19" x14ac:dyDescent="0.25">
      <c r="B56" s="237"/>
      <c r="C56" s="238"/>
      <c r="D56" s="238"/>
      <c r="E56" s="239"/>
      <c r="F56" s="46"/>
      <c r="G56" s="248"/>
      <c r="H56" s="249"/>
      <c r="I56" s="249"/>
      <c r="J56" s="243"/>
      <c r="K56" s="244"/>
      <c r="L56" s="57"/>
      <c r="M56" s="248"/>
      <c r="N56" s="249"/>
      <c r="O56" s="249"/>
      <c r="P56" s="243"/>
      <c r="Q56" s="244"/>
      <c r="S56" s="18"/>
    </row>
    <row r="57" spans="2:19" x14ac:dyDescent="0.25">
      <c r="B57" s="237"/>
      <c r="C57" s="238"/>
      <c r="D57" s="238"/>
      <c r="E57" s="239"/>
      <c r="F57" s="46"/>
      <c r="G57" s="248"/>
      <c r="H57" s="249"/>
      <c r="I57" s="249"/>
      <c r="J57" s="247"/>
      <c r="K57" s="250"/>
      <c r="L57" s="46"/>
      <c r="M57" s="248"/>
      <c r="N57" s="249"/>
      <c r="O57" s="249"/>
      <c r="P57" s="247"/>
      <c r="Q57" s="250"/>
    </row>
    <row r="58" spans="2:19" x14ac:dyDescent="0.25">
      <c r="B58" s="237"/>
      <c r="C58" s="238"/>
      <c r="D58" s="238"/>
      <c r="E58" s="239"/>
      <c r="F58" s="46"/>
      <c r="G58" s="248"/>
      <c r="H58" s="249"/>
      <c r="I58" s="249"/>
      <c r="J58" s="247"/>
      <c r="K58" s="250"/>
      <c r="L58" s="46"/>
      <c r="M58" s="248"/>
      <c r="N58" s="249"/>
      <c r="O58" s="249"/>
      <c r="P58" s="247"/>
      <c r="Q58" s="250"/>
      <c r="S58" s="23"/>
    </row>
    <row r="59" spans="2:19" x14ac:dyDescent="0.25">
      <c r="B59" s="237"/>
      <c r="C59" s="238"/>
      <c r="D59" s="238"/>
      <c r="E59" s="239"/>
      <c r="F59" s="46"/>
      <c r="G59" s="248"/>
      <c r="H59" s="249"/>
      <c r="I59" s="249"/>
      <c r="J59" s="247"/>
      <c r="K59" s="250"/>
      <c r="L59" s="46"/>
      <c r="M59" s="248"/>
      <c r="N59" s="249"/>
      <c r="O59" s="249"/>
      <c r="P59" s="247"/>
      <c r="Q59" s="250"/>
    </row>
    <row r="60" spans="2:19" x14ac:dyDescent="0.25">
      <c r="B60" s="237"/>
      <c r="C60" s="238"/>
      <c r="D60" s="238"/>
      <c r="E60" s="239"/>
      <c r="F60" s="46"/>
      <c r="G60" s="248"/>
      <c r="H60" s="249"/>
      <c r="I60" s="249"/>
      <c r="J60" s="247"/>
      <c r="K60" s="250"/>
      <c r="L60" s="46"/>
      <c r="M60" s="248"/>
      <c r="N60" s="249"/>
      <c r="O60" s="249"/>
      <c r="P60" s="247"/>
      <c r="Q60" s="250"/>
    </row>
    <row r="61" spans="2:19" x14ac:dyDescent="0.25">
      <c r="B61" s="237"/>
      <c r="C61" s="238"/>
      <c r="D61" s="238"/>
      <c r="E61" s="239"/>
      <c r="F61" s="46"/>
      <c r="G61" s="248"/>
      <c r="H61" s="249"/>
      <c r="I61" s="249"/>
      <c r="J61" s="247"/>
      <c r="K61" s="250"/>
      <c r="L61" s="46"/>
      <c r="M61" s="248"/>
      <c r="N61" s="249"/>
      <c r="O61" s="249"/>
      <c r="P61" s="247"/>
      <c r="Q61" s="250"/>
    </row>
    <row r="62" spans="2:19" x14ac:dyDescent="0.25">
      <c r="B62" s="237"/>
      <c r="C62" s="238"/>
      <c r="D62" s="238"/>
      <c r="E62" s="239"/>
      <c r="F62" s="46"/>
      <c r="G62" s="248"/>
      <c r="H62" s="249"/>
      <c r="I62" s="249"/>
      <c r="J62" s="247"/>
      <c r="K62" s="250"/>
      <c r="L62" s="46"/>
      <c r="M62" s="248"/>
      <c r="N62" s="249"/>
      <c r="O62" s="249"/>
      <c r="P62" s="247"/>
      <c r="Q62" s="250"/>
    </row>
    <row r="63" spans="2:19" x14ac:dyDescent="0.25">
      <c r="B63" s="237"/>
      <c r="C63" s="238"/>
      <c r="D63" s="238"/>
      <c r="E63" s="239"/>
      <c r="F63" s="46"/>
      <c r="G63" s="248"/>
      <c r="H63" s="249"/>
      <c r="I63" s="249"/>
      <c r="J63" s="247"/>
      <c r="K63" s="250"/>
      <c r="L63" s="46"/>
      <c r="M63" s="248"/>
      <c r="N63" s="249"/>
      <c r="O63" s="249"/>
      <c r="P63" s="247"/>
      <c r="Q63" s="250"/>
    </row>
    <row r="64" spans="2:19" x14ac:dyDescent="0.25">
      <c r="B64" s="237"/>
      <c r="C64" s="238"/>
      <c r="D64" s="238"/>
      <c r="E64" s="239"/>
      <c r="F64" s="46"/>
      <c r="G64" s="248"/>
      <c r="H64" s="249"/>
      <c r="I64" s="249"/>
      <c r="J64" s="247"/>
      <c r="K64" s="250"/>
      <c r="L64" s="46"/>
      <c r="M64" s="248"/>
      <c r="N64" s="249"/>
      <c r="O64" s="249"/>
      <c r="P64" s="247"/>
      <c r="Q64" s="250"/>
    </row>
    <row r="65" spans="2:17" x14ac:dyDescent="0.25">
      <c r="B65" s="237"/>
      <c r="C65" s="238"/>
      <c r="D65" s="238"/>
      <c r="E65" s="239"/>
      <c r="F65" s="46"/>
      <c r="G65" s="248"/>
      <c r="H65" s="249"/>
      <c r="I65" s="249"/>
      <c r="J65" s="247"/>
      <c r="K65" s="250"/>
      <c r="L65" s="46"/>
      <c r="M65" s="248"/>
      <c r="N65" s="249"/>
      <c r="O65" s="249"/>
      <c r="P65" s="247"/>
      <c r="Q65" s="250"/>
    </row>
    <row r="66" spans="2:17" x14ac:dyDescent="0.25">
      <c r="B66" s="237"/>
      <c r="C66" s="238"/>
      <c r="D66" s="238"/>
      <c r="E66" s="239"/>
      <c r="F66" s="46"/>
      <c r="G66" s="248"/>
      <c r="H66" s="249"/>
      <c r="I66" s="249"/>
      <c r="J66" s="247"/>
      <c r="K66" s="250"/>
      <c r="L66" s="46"/>
      <c r="M66" s="248"/>
      <c r="N66" s="249"/>
      <c r="O66" s="249"/>
      <c r="P66" s="247"/>
      <c r="Q66" s="250"/>
    </row>
    <row r="67" spans="2:17" x14ac:dyDescent="0.25">
      <c r="B67" s="237"/>
      <c r="C67" s="238"/>
      <c r="D67" s="238"/>
      <c r="E67" s="239"/>
      <c r="F67" s="46"/>
      <c r="G67" s="248"/>
      <c r="H67" s="249"/>
      <c r="I67" s="249"/>
      <c r="J67" s="247"/>
      <c r="K67" s="250"/>
      <c r="L67" s="46"/>
      <c r="M67" s="248"/>
      <c r="N67" s="249"/>
      <c r="O67" s="249"/>
      <c r="P67" s="247"/>
      <c r="Q67" s="250"/>
    </row>
    <row r="68" spans="2:17" x14ac:dyDescent="0.25">
      <c r="B68" s="237"/>
      <c r="C68" s="238"/>
      <c r="D68" s="238"/>
      <c r="E68" s="239"/>
      <c r="F68" s="46"/>
      <c r="G68" s="248"/>
      <c r="H68" s="249"/>
      <c r="I68" s="249"/>
      <c r="J68" s="247"/>
      <c r="K68" s="250"/>
      <c r="L68" s="46"/>
      <c r="M68" s="248"/>
      <c r="N68" s="249"/>
      <c r="O68" s="249"/>
      <c r="P68" s="247"/>
      <c r="Q68" s="250"/>
    </row>
    <row r="69" spans="2:17" x14ac:dyDescent="0.25">
      <c r="B69" s="237"/>
      <c r="C69" s="238"/>
      <c r="D69" s="238"/>
      <c r="E69" s="239"/>
      <c r="F69" s="46"/>
      <c r="G69" s="248"/>
      <c r="H69" s="249"/>
      <c r="I69" s="249"/>
      <c r="J69" s="247"/>
      <c r="K69" s="250"/>
      <c r="L69" s="46"/>
      <c r="M69" s="248"/>
      <c r="N69" s="249"/>
      <c r="O69" s="249"/>
      <c r="P69" s="247"/>
      <c r="Q69" s="250"/>
    </row>
    <row r="70" spans="2:17" x14ac:dyDescent="0.25">
      <c r="B70" s="237"/>
      <c r="C70" s="238"/>
      <c r="D70" s="238"/>
      <c r="E70" s="239"/>
      <c r="F70" s="46"/>
      <c r="G70" s="248"/>
      <c r="H70" s="249"/>
      <c r="I70" s="249"/>
      <c r="J70" s="247"/>
      <c r="K70" s="250"/>
      <c r="L70" s="46"/>
      <c r="M70" s="248"/>
      <c r="N70" s="249"/>
      <c r="O70" s="249"/>
      <c r="P70" s="247"/>
      <c r="Q70" s="250"/>
    </row>
    <row r="71" spans="2:17" x14ac:dyDescent="0.25">
      <c r="B71" s="237"/>
      <c r="C71" s="238"/>
      <c r="D71" s="238"/>
      <c r="E71" s="239"/>
      <c r="F71" s="46"/>
      <c r="G71" s="248"/>
      <c r="H71" s="249"/>
      <c r="I71" s="249"/>
      <c r="J71" s="247"/>
      <c r="K71" s="250"/>
      <c r="L71" s="46"/>
      <c r="M71" s="248"/>
      <c r="N71" s="249"/>
      <c r="O71" s="249"/>
      <c r="P71" s="247"/>
      <c r="Q71" s="250"/>
    </row>
    <row r="72" spans="2:17" x14ac:dyDescent="0.25">
      <c r="B72" s="240"/>
      <c r="C72" s="241"/>
      <c r="D72" s="241"/>
      <c r="E72" s="242"/>
      <c r="F72" s="46"/>
      <c r="G72" s="251"/>
      <c r="H72" s="252"/>
      <c r="I72" s="252"/>
      <c r="J72" s="253"/>
      <c r="K72" s="254"/>
      <c r="L72" s="46"/>
      <c r="M72" s="251"/>
      <c r="N72" s="252"/>
      <c r="O72" s="252"/>
      <c r="P72" s="253"/>
      <c r="Q72" s="254"/>
    </row>
  </sheetData>
  <sheetProtection algorithmName="SHA-512" hashValue="a0x/B8fUDGMmbsUMahexCAWCJq43lfartaHpiT2l35ngYME9CTI1RrlYGcxPfuO6ijYelS+2cEdiXNbVlpsfrQ==" saltValue="z2SuFRFbs6Hqch6xgG38U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0 P8:Q20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P8:Q20 J8:K20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197" t="s">
        <v>157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9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194" t="s">
        <v>2</v>
      </c>
      <c r="C9" s="170" t="s">
        <v>44</v>
      </c>
      <c r="D9" s="164">
        <f>IFERROR(IF(Calc!$L$15="","",INDEX(PY_Actual!$F$6:$Q$18,MATCH(Calc!$L$15,PY_Actual!$D$6:$D$18,0),MATCH(INDEX(Calc!$I$7:$I$18,MATCH(KPI_Analysis!D$8,Calc!$H$7:$H$18,0)),PY_Actual!$F$5:$Q$5,0))),"")</f>
        <v>1250</v>
      </c>
      <c r="E9" s="164">
        <f>IFERROR(IF(Calc!$L$15="","",INDEX(PY_Actual!$F$6:$Q$18,MATCH(Calc!$L$15,PY_Actual!$D$6:$D$18,0),MATCH(INDEX(Calc!$I$7:$I$18,MATCH(KPI_Analysis!E$8,Calc!$H$7:$H$18,0)),PY_Actual!$F$5:$Q$5,0))),"")</f>
        <v>1300</v>
      </c>
      <c r="F9" s="164">
        <f>IFERROR(IF(Calc!$L$15="","",INDEX(PY_Actual!$F$6:$Q$18,MATCH(Calc!$L$15,PY_Actual!$D$6:$D$18,0),MATCH(INDEX(Calc!$I$7:$I$18,MATCH(KPI_Analysis!F$8,Calc!$H$7:$H$18,0)),PY_Actual!$F$5:$Q$5,0))),"")</f>
        <v>1350</v>
      </c>
      <c r="G9" s="164">
        <f>IFERROR(IF(Calc!$L$15="","",INDEX(PY_Actual!$F$6:$Q$18,MATCH(Calc!$L$15,PY_Actual!$D$6:$D$18,0),MATCH(INDEX(Calc!$I$7:$I$18,MATCH(KPI_Analysis!G$8,Calc!$H$7:$H$18,0)),PY_Actual!$F$5:$Q$5,0))),"")</f>
        <v>1400</v>
      </c>
      <c r="H9" s="164">
        <f>IFERROR(IF(Calc!$L$15="","",INDEX(PY_Actual!$F$6:$Q$18,MATCH(Calc!$L$15,PY_Actual!$D$6:$D$18,0),MATCH(INDEX(Calc!$I$7:$I$18,MATCH(KPI_Analysis!H$8,Calc!$H$7:$H$18,0)),PY_Actual!$F$5:$Q$5,0))),"")</f>
        <v>1450</v>
      </c>
      <c r="I9" s="164">
        <f>IFERROR(IF(Calc!$L$15="","",INDEX(PY_Actual!$F$6:$Q$18,MATCH(Calc!$L$15,PY_Actual!$D$6:$D$18,0),MATCH(INDEX(Calc!$I$7:$I$18,MATCH(KPI_Analysis!I$8,Calc!$H$7:$H$18,0)),PY_Actual!$F$5:$Q$5,0))),"")</f>
        <v>1500</v>
      </c>
      <c r="J9" s="164">
        <f>IFERROR(IF(Calc!$L$15="","",INDEX(PY_Actual!$F$6:$Q$18,MATCH(Calc!$L$15,PY_Actual!$D$6:$D$18,0),MATCH(INDEX(Calc!$I$7:$I$18,MATCH(KPI_Analysis!J$8,Calc!$H$7:$H$18,0)),PY_Actual!$F$5:$Q$5,0))),"")</f>
        <v>0</v>
      </c>
      <c r="K9" s="164">
        <f>IFERROR(IF(Calc!$L$15="","",INDEX(PY_Actual!$F$6:$Q$18,MATCH(Calc!$L$15,PY_Actual!$D$6:$D$18,0),MATCH(INDEX(Calc!$I$7:$I$18,MATCH(KPI_Analysis!K$8,Calc!$H$7:$H$18,0)),PY_Actual!$F$5:$Q$5,0))),"")</f>
        <v>0</v>
      </c>
      <c r="L9" s="164">
        <f>IFERROR(IF(Calc!$L$15="","",INDEX(PY_Actual!$F$6:$Q$18,MATCH(Calc!$L$15,PY_Actual!$D$6:$D$18,0),MATCH(INDEX(Calc!$I$7:$I$18,MATCH(KPI_Analysis!L$8,Calc!$H$7:$H$18,0)),PY_Actual!$F$5:$Q$5,0))),"")</f>
        <v>0</v>
      </c>
      <c r="M9" s="164">
        <f>IFERROR(IF(Calc!$L$15="","",INDEX(PY_Actual!$F$6:$Q$18,MATCH(Calc!$L$15,PY_Actual!$D$6:$D$18,0),MATCH(INDEX(Calc!$I$7:$I$18,MATCH(KPI_Analysis!M$8,Calc!$H$7:$H$18,0)),PY_Actual!$F$5:$Q$5,0))),"")</f>
        <v>0</v>
      </c>
      <c r="N9" s="164">
        <f>IFERROR(IF(Calc!$L$15="","",INDEX(PY_Actual!$F$6:$Q$18,MATCH(Calc!$L$15,PY_Actual!$D$6:$D$18,0),MATCH(INDEX(Calc!$I$7:$I$18,MATCH(KPI_Analysis!N$8,Calc!$H$7:$H$18,0)),PY_Actual!$F$5:$Q$5,0))),"")</f>
        <v>0</v>
      </c>
      <c r="O9" s="165">
        <f>IFERROR(IF(Calc!$L$15="","",INDEX(PY_Actual!$F$6:$Q$18,MATCH(Calc!$L$15,PY_Actual!$D$6:$D$18,0),MATCH(INDEX(Calc!$I$7:$I$18,MATCH(KPI_Analysis!O$8,Calc!$H$7:$H$18,0)),PY_Actual!$F$5:$Q$5,0))),"")</f>
        <v>0</v>
      </c>
    </row>
    <row r="10" spans="1:23" ht="15" customHeight="1" x14ac:dyDescent="0.25">
      <c r="A10" s="3"/>
      <c r="B10" s="195"/>
      <c r="C10" s="171" t="s">
        <v>4</v>
      </c>
      <c r="D10" s="166">
        <f>IFERROR(IF(Calc!$L$15="","",INDEX(CY_Target!$F$6:$Q$18,MATCH(Calc!$L$15,CY_Target!$D$6:$D$18,0),MATCH(KPI_Analysis!D$8,CY_Target!$F$5:$Q$5,0))),"")</f>
        <v>1500</v>
      </c>
      <c r="E10" s="166">
        <f>IFERROR(IF(Calc!$L$15="","",INDEX(CY_Target!$F$6:$Q$18,MATCH(Calc!$L$15,CY_Target!$D$6:$D$18,0),MATCH(KPI_Analysis!E$8,CY_Target!$F$5:$Q$5,0))),"")</f>
        <v>1500</v>
      </c>
      <c r="F10" s="166">
        <f>IFERROR(IF(Calc!$L$15="","",INDEX(CY_Target!$F$6:$Q$18,MATCH(Calc!$L$15,CY_Target!$D$6:$D$18,0),MATCH(KPI_Analysis!F$8,CY_Target!$F$5:$Q$5,0))),"")</f>
        <v>1500</v>
      </c>
      <c r="G10" s="166">
        <f>IFERROR(IF(Calc!$L$15="","",INDEX(CY_Target!$F$6:$Q$18,MATCH(Calc!$L$15,CY_Target!$D$6:$D$18,0),MATCH(KPI_Analysis!G$8,CY_Target!$F$5:$Q$5,0))),"")</f>
        <v>1500</v>
      </c>
      <c r="H10" s="166">
        <f>IFERROR(IF(Calc!$L$15="","",INDEX(CY_Target!$F$6:$Q$18,MATCH(Calc!$L$15,CY_Target!$D$6:$D$18,0),MATCH(KPI_Analysis!H$8,CY_Target!$F$5:$Q$5,0))),"")</f>
        <v>1500</v>
      </c>
      <c r="I10" s="166">
        <f>IFERROR(IF(Calc!$L$15="","",INDEX(CY_Target!$F$6:$Q$18,MATCH(Calc!$L$15,CY_Target!$D$6:$D$18,0),MATCH(KPI_Analysis!I$8,CY_Target!$F$5:$Q$5,0))),"")</f>
        <v>1500</v>
      </c>
      <c r="J10" s="166">
        <f>IFERROR(IF(Calc!$L$15="","",INDEX(CY_Target!$F$6:$Q$18,MATCH(Calc!$L$15,CY_Target!$D$6:$D$18,0),MATCH(KPI_Analysis!J$8,CY_Target!$F$5:$Q$5,0))),"")</f>
        <v>0</v>
      </c>
      <c r="K10" s="166">
        <f>IFERROR(IF(Calc!$L$15="","",INDEX(CY_Target!$F$6:$Q$18,MATCH(Calc!$L$15,CY_Target!$D$6:$D$18,0),MATCH(KPI_Analysis!K$8,CY_Target!$F$5:$Q$5,0))),"")</f>
        <v>0</v>
      </c>
      <c r="L10" s="166">
        <f>IFERROR(IF(Calc!$L$15="","",INDEX(CY_Target!$F$6:$Q$18,MATCH(Calc!$L$15,CY_Target!$D$6:$D$18,0),MATCH(KPI_Analysis!L$8,CY_Target!$F$5:$Q$5,0))),"")</f>
        <v>0</v>
      </c>
      <c r="M10" s="166">
        <f>IFERROR(IF(Calc!$L$15="","",INDEX(CY_Target!$F$6:$Q$18,MATCH(Calc!$L$15,CY_Target!$D$6:$D$18,0),MATCH(KPI_Analysis!M$8,CY_Target!$F$5:$Q$5,0))),"")</f>
        <v>0</v>
      </c>
      <c r="N10" s="166">
        <f>IFERROR(IF(Calc!$L$15="","",INDEX(CY_Target!$F$6:$Q$18,MATCH(Calc!$L$15,CY_Target!$D$6:$D$18,0),MATCH(KPI_Analysis!N$8,CY_Target!$F$5:$Q$5,0))),"")</f>
        <v>0</v>
      </c>
      <c r="O10" s="167">
        <f>IFERROR(IF(Calc!$L$15="","",INDEX(CY_Target!$F$6:$Q$18,MATCH(Calc!$L$15,CY_Target!$D$6:$D$18,0),MATCH(KPI_Analysis!O$8,CY_Target!$F$5:$Q$5,0))),"")</f>
        <v>0</v>
      </c>
    </row>
    <row r="11" spans="1:23" ht="15" customHeight="1" x14ac:dyDescent="0.25">
      <c r="A11" s="3"/>
      <c r="B11" s="195"/>
      <c r="C11" s="171" t="s">
        <v>5</v>
      </c>
      <c r="D11" s="166">
        <f>IFERROR(IF(Calc!$L$15="","",INDEX(CY_Actual!$F$6:$Q$18,MATCH(Calc!$L$15,CY_Actual!$D$6:$D$18,0),MATCH(KPI_Analysis!D$8,CY_Actual!$F$5:$Q$5,0))),"")</f>
        <v>1500</v>
      </c>
      <c r="E11" s="166">
        <f>IFERROR(IF(Calc!$L$15="","",INDEX(CY_Actual!$F$6:$Q$18,MATCH(Calc!$L$15,CY_Actual!$D$6:$D$18,0),MATCH(KPI_Analysis!E$8,CY_Actual!$F$5:$Q$5,0))),"")</f>
        <v>1550</v>
      </c>
      <c r="F11" s="166">
        <f>IFERROR(IF(Calc!$L$15="","",INDEX(CY_Actual!$F$6:$Q$18,MATCH(Calc!$L$15,CY_Actual!$D$6:$D$18,0),MATCH(KPI_Analysis!F$8,CY_Actual!$F$5:$Q$5,0))),"")</f>
        <v>1600</v>
      </c>
      <c r="G11" s="166">
        <f>IFERROR(IF(Calc!$L$15="","",INDEX(CY_Actual!$F$6:$Q$18,MATCH(Calc!$L$15,CY_Actual!$D$6:$D$18,0),MATCH(KPI_Analysis!G$8,CY_Actual!$F$5:$Q$5,0))),"")</f>
        <v>1650</v>
      </c>
      <c r="H11" s="166">
        <f>IFERROR(IF(Calc!$L$15="","",INDEX(CY_Actual!$F$6:$Q$18,MATCH(Calc!$L$15,CY_Actual!$D$6:$D$18,0),MATCH(KPI_Analysis!H$8,CY_Actual!$F$5:$Q$5,0))),"")</f>
        <v>1700</v>
      </c>
      <c r="I11" s="166">
        <f>IFERROR(IF(Calc!$L$15="","",INDEX(CY_Actual!$F$6:$Q$18,MATCH(Calc!$L$15,CY_Actual!$D$6:$D$18,0),MATCH(KPI_Analysis!I$8,CY_Actual!$F$5:$Q$5,0))),"")</f>
        <v>1750</v>
      </c>
      <c r="J11" s="166">
        <f>IFERROR(IF(Calc!$L$15="","",INDEX(CY_Actual!$F$6:$Q$18,MATCH(Calc!$L$15,CY_Actual!$D$6:$D$18,0),MATCH(KPI_Analysis!J$8,CY_Actual!$F$5:$Q$5,0))),"")</f>
        <v>0</v>
      </c>
      <c r="K11" s="166">
        <f>IFERROR(IF(Calc!$L$15="","",INDEX(CY_Actual!$F$6:$Q$18,MATCH(Calc!$L$15,CY_Actual!$D$6:$D$18,0),MATCH(KPI_Analysis!K$8,CY_Actual!$F$5:$Q$5,0))),"")</f>
        <v>0</v>
      </c>
      <c r="L11" s="166">
        <f>IFERROR(IF(Calc!$L$15="","",INDEX(CY_Actual!$F$6:$Q$18,MATCH(Calc!$L$15,CY_Actual!$D$6:$D$18,0),MATCH(KPI_Analysis!L$8,CY_Actual!$F$5:$Q$5,0))),"")</f>
        <v>0</v>
      </c>
      <c r="M11" s="166">
        <f>IFERROR(IF(Calc!$L$15="","",INDEX(CY_Actual!$F$6:$Q$18,MATCH(Calc!$L$15,CY_Actual!$D$6:$D$18,0),MATCH(KPI_Analysis!M$8,CY_Actual!$F$5:$Q$5,0))),"")</f>
        <v>0</v>
      </c>
      <c r="N11" s="166">
        <f>IFERROR(IF(Calc!$L$15="","",INDEX(CY_Actual!$F$6:$Q$18,MATCH(Calc!$L$15,CY_Actual!$D$6:$D$18,0),MATCH(KPI_Analysis!N$8,CY_Actual!$F$5:$Q$5,0))),"")</f>
        <v>0</v>
      </c>
      <c r="O11" s="167">
        <f>IFERROR(IF(Calc!$L$15="","",INDEX(CY_Actual!$F$6:$Q$18,MATCH(Calc!$L$15,CY_Actual!$D$6:$D$18,0),MATCH(KPI_Analysis!O$8,CY_Actual!$F$5:$Q$5,0))),"")</f>
        <v>0</v>
      </c>
    </row>
    <row r="12" spans="1:23" ht="15" customHeight="1" x14ac:dyDescent="0.25">
      <c r="A12" s="3"/>
      <c r="B12" s="196"/>
      <c r="C12" s="172" t="s">
        <v>9</v>
      </c>
      <c r="D12" s="168">
        <f>IF(OR(LEN(D$10)=0,LEN(D$11)=0),"",IFERROR(IF(Calc!$L$16=Calc!$L$7,D$10/D$11*100,D$11/D$10*100),""))</f>
        <v>100</v>
      </c>
      <c r="E12" s="168">
        <f>IF(OR(LEN(E$10)=0,LEN(E$11)=0),"",IFERROR(IF(Calc!$L$16=Calc!$L$7,E$10/E$11*100,E$11/E$10*100),""))</f>
        <v>103.33333333333334</v>
      </c>
      <c r="F12" s="168">
        <f>IF(OR(LEN(F$10)=0,LEN(F$11)=0),"",IFERROR(IF(Calc!$L$16=Calc!$L$7,F$10/F$11*100,F$11/F$10*100),""))</f>
        <v>106.66666666666667</v>
      </c>
      <c r="G12" s="168">
        <f>IF(OR(LEN(G$10)=0,LEN(G$11)=0),"",IFERROR(IF(Calc!$L$16=Calc!$L$7,G$10/G$11*100,G$11/G$10*100),""))</f>
        <v>110.00000000000001</v>
      </c>
      <c r="H12" s="168">
        <f>IF(OR(LEN(H$10)=0,LEN(H$11)=0),"",IFERROR(IF(Calc!$L$16=Calc!$L$7,H$10/H$11*100,H$11/H$10*100),""))</f>
        <v>113.33333333333333</v>
      </c>
      <c r="I12" s="168">
        <f>IF(OR(LEN(I$10)=0,LEN(I$11)=0),"",IFERROR(IF(Calc!$L$16=Calc!$L$7,I$10/I$11*100,I$11/I$10*100),""))</f>
        <v>116.66666666666667</v>
      </c>
      <c r="J12" s="168" t="str">
        <f>IF(OR(LEN(J$10)=0,LEN(J$11)=0),"",IFERROR(IF(Calc!$L$16=Calc!$L$7,J$10/J$11*100,J$11/J$10*100),""))</f>
        <v/>
      </c>
      <c r="K12" s="168" t="str">
        <f>IF(OR(LEN(K$10)=0,LEN(K$11)=0),"",IFERROR(IF(Calc!$L$16=Calc!$L$7,K$10/K$11*100,K$11/K$10*100),""))</f>
        <v/>
      </c>
      <c r="L12" s="168" t="str">
        <f>IF(OR(LEN(L$10)=0,LEN(L$11)=0),"",IFERROR(IF(Calc!$L$16=Calc!$L$7,L$10/L$11*100,L$11/L$10*100),""))</f>
        <v/>
      </c>
      <c r="M12" s="168" t="str">
        <f>IF(OR(LEN(M$10)=0,LEN(M$11)=0),"",IFERROR(IF(Calc!$L$16=Calc!$L$7,M$10/M$11*100,M$11/M$10*100),""))</f>
        <v/>
      </c>
      <c r="N12" s="168" t="str">
        <f>IF(OR(LEN(N$10)=0,LEN(N$11)=0),"",IFERROR(IF(Calc!$L$16=Calc!$L$7,N$10/N$11*100,N$11/N$10*100),""))</f>
        <v/>
      </c>
      <c r="O12" s="169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194" t="s">
        <v>3</v>
      </c>
      <c r="C13" s="170" t="s">
        <v>51</v>
      </c>
      <c r="D13" s="164">
        <f>IFERROR(IF(Calc!$L$15="","",INDEX(PY_Actual_Cumulative!$F$6:$Q$18,MATCH(Calc!$L$15,PY_Actual_Cumulative!$D$6:$D$18,0),MATCH(INDEX(Calc!$I$7:$I$18,MATCH(KPI_Analysis!D$8,Calc!$H$7:$H$18,0)),PY_Actual_Cumulative!$F$5:$Q$5,0))),"")</f>
        <v>1250</v>
      </c>
      <c r="E13" s="164">
        <f>IFERROR(IF(Calc!$L$15="","",INDEX(PY_Actual_Cumulative!$F$6:$Q$18,MATCH(Calc!$L$15,PY_Actual_Cumulative!$D$6:$D$18,0),MATCH(INDEX(Calc!$I$7:$I$18,MATCH(KPI_Analysis!E$8,Calc!$H$7:$H$18,0)),PY_Actual_Cumulative!$F$5:$Q$5,0))),"")</f>
        <v>1275</v>
      </c>
      <c r="F13" s="164">
        <f>IFERROR(IF(Calc!$L$15="","",INDEX(PY_Actual_Cumulative!$F$6:$Q$18,MATCH(Calc!$L$15,PY_Actual_Cumulative!$D$6:$D$18,0),MATCH(INDEX(Calc!$I$7:$I$18,MATCH(KPI_Analysis!F$8,Calc!$H$7:$H$18,0)),PY_Actual_Cumulative!$F$5:$Q$5,0))),"")</f>
        <v>1300</v>
      </c>
      <c r="G13" s="164">
        <f>IFERROR(IF(Calc!$L$15="","",INDEX(PY_Actual_Cumulative!$F$6:$Q$18,MATCH(Calc!$L$15,PY_Actual_Cumulative!$D$6:$D$18,0),MATCH(INDEX(Calc!$I$7:$I$18,MATCH(KPI_Analysis!G$8,Calc!$H$7:$H$18,0)),PY_Actual_Cumulative!$F$5:$Q$5,0))),"")</f>
        <v>1325</v>
      </c>
      <c r="H13" s="164">
        <f>IFERROR(IF(Calc!$L$15="","",INDEX(PY_Actual_Cumulative!$F$6:$Q$18,MATCH(Calc!$L$15,PY_Actual_Cumulative!$D$6:$D$18,0),MATCH(INDEX(Calc!$I$7:$I$18,MATCH(KPI_Analysis!H$8,Calc!$H$7:$H$18,0)),PY_Actual_Cumulative!$F$5:$Q$5,0))),"")</f>
        <v>1350</v>
      </c>
      <c r="I13" s="164">
        <f>IFERROR(IF(Calc!$L$15="","",INDEX(PY_Actual_Cumulative!$F$6:$Q$18,MATCH(Calc!$L$15,PY_Actual_Cumulative!$D$6:$D$18,0),MATCH(INDEX(Calc!$I$7:$I$18,MATCH(KPI_Analysis!I$8,Calc!$H$7:$H$18,0)),PY_Actual_Cumulative!$F$5:$Q$5,0))),"")</f>
        <v>1375</v>
      </c>
      <c r="J13" s="164">
        <f>IFERROR(IF(Calc!$L$15="","",INDEX(PY_Actual_Cumulative!$F$6:$Q$18,MATCH(Calc!$L$15,PY_Actual_Cumulative!$D$6:$D$18,0),MATCH(INDEX(Calc!$I$7:$I$18,MATCH(KPI_Analysis!J$8,Calc!$H$7:$H$18,0)),PY_Actual_Cumulative!$F$5:$Q$5,0))),"")</f>
        <v>1375</v>
      </c>
      <c r="K13" s="164">
        <f>IFERROR(IF(Calc!$L$15="","",INDEX(PY_Actual_Cumulative!$F$6:$Q$18,MATCH(Calc!$L$15,PY_Actual_Cumulative!$D$6:$D$18,0),MATCH(INDEX(Calc!$I$7:$I$18,MATCH(KPI_Analysis!K$8,Calc!$H$7:$H$18,0)),PY_Actual_Cumulative!$F$5:$Q$5,0))),"")</f>
        <v>1375</v>
      </c>
      <c r="L13" s="164">
        <f>IFERROR(IF(Calc!$L$15="","",INDEX(PY_Actual_Cumulative!$F$6:$Q$18,MATCH(Calc!$L$15,PY_Actual_Cumulative!$D$6:$D$18,0),MATCH(INDEX(Calc!$I$7:$I$18,MATCH(KPI_Analysis!L$8,Calc!$H$7:$H$18,0)),PY_Actual_Cumulative!$F$5:$Q$5,0))),"")</f>
        <v>1375</v>
      </c>
      <c r="M13" s="164">
        <f>IFERROR(IF(Calc!$L$15="","",INDEX(PY_Actual_Cumulative!$F$6:$Q$18,MATCH(Calc!$L$15,PY_Actual_Cumulative!$D$6:$D$18,0),MATCH(INDEX(Calc!$I$7:$I$18,MATCH(KPI_Analysis!M$8,Calc!$H$7:$H$18,0)),PY_Actual_Cumulative!$F$5:$Q$5,0))),"")</f>
        <v>1375</v>
      </c>
      <c r="N13" s="164">
        <f>IFERROR(IF(Calc!$L$15="","",INDEX(PY_Actual_Cumulative!$F$6:$Q$18,MATCH(Calc!$L$15,PY_Actual_Cumulative!$D$6:$D$18,0),MATCH(INDEX(Calc!$I$7:$I$18,MATCH(KPI_Analysis!N$8,Calc!$H$7:$H$18,0)),PY_Actual_Cumulative!$F$5:$Q$5,0))),"")</f>
        <v>1375</v>
      </c>
      <c r="O13" s="165">
        <f>IFERROR(IF(Calc!$L$15="","",INDEX(PY_Actual_Cumulative!$F$6:$Q$18,MATCH(Calc!$L$15,PY_Actual_Cumulative!$D$6:$D$18,0),MATCH(INDEX(Calc!$I$7:$I$18,MATCH(KPI_Analysis!O$8,Calc!$H$7:$H$18,0)),PY_Actual_Cumulative!$F$5:$Q$5,0))),"")</f>
        <v>1375</v>
      </c>
    </row>
    <row r="14" spans="1:23" ht="15" customHeight="1" x14ac:dyDescent="0.25">
      <c r="A14" s="3"/>
      <c r="B14" s="195"/>
      <c r="C14" s="171" t="s">
        <v>52</v>
      </c>
      <c r="D14" s="166">
        <f>IFERROR(IF(Calc!$L$15="","",INDEX(CY_Target_Cumulative!$F$6:$Q$18,MATCH(Calc!$L$15,CY_Target_Cumulative!$D$6:$D$18,0),MATCH(KPI_Analysis!D$8,CY_Target_Cumulative!$F$5:$Q$5,0))),"")</f>
        <v>1500</v>
      </c>
      <c r="E14" s="166">
        <f>IFERROR(IF(Calc!$L$15="","",INDEX(CY_Target_Cumulative!$F$6:$Q$18,MATCH(Calc!$L$15,CY_Target_Cumulative!$D$6:$D$18,0),MATCH(KPI_Analysis!E$8,CY_Target_Cumulative!$F$5:$Q$5,0))),"")</f>
        <v>1500</v>
      </c>
      <c r="F14" s="166">
        <f>IFERROR(IF(Calc!$L$15="","",INDEX(CY_Target_Cumulative!$F$6:$Q$18,MATCH(Calc!$L$15,CY_Target_Cumulative!$D$6:$D$18,0),MATCH(KPI_Analysis!F$8,CY_Target_Cumulative!$F$5:$Q$5,0))),"")</f>
        <v>1500</v>
      </c>
      <c r="G14" s="166">
        <f>IFERROR(IF(Calc!$L$15="","",INDEX(CY_Target_Cumulative!$F$6:$Q$18,MATCH(Calc!$L$15,CY_Target_Cumulative!$D$6:$D$18,0),MATCH(KPI_Analysis!G$8,CY_Target_Cumulative!$F$5:$Q$5,0))),"")</f>
        <v>1500</v>
      </c>
      <c r="H14" s="166">
        <f>IFERROR(IF(Calc!$L$15="","",INDEX(CY_Target_Cumulative!$F$6:$Q$18,MATCH(Calc!$L$15,CY_Target_Cumulative!$D$6:$D$18,0),MATCH(KPI_Analysis!H$8,CY_Target_Cumulative!$F$5:$Q$5,0))),"")</f>
        <v>1500</v>
      </c>
      <c r="I14" s="166">
        <f>IFERROR(IF(Calc!$L$15="","",INDEX(CY_Target_Cumulative!$F$6:$Q$18,MATCH(Calc!$L$15,CY_Target_Cumulative!$D$6:$D$18,0),MATCH(KPI_Analysis!I$8,CY_Target_Cumulative!$F$5:$Q$5,0))),"")</f>
        <v>1500</v>
      </c>
      <c r="J14" s="166">
        <f>IFERROR(IF(Calc!$L$15="","",INDEX(CY_Target_Cumulative!$F$6:$Q$18,MATCH(Calc!$L$15,CY_Target_Cumulative!$D$6:$D$18,0),MATCH(KPI_Analysis!J$8,CY_Target_Cumulative!$F$5:$Q$5,0))),"")</f>
        <v>1500</v>
      </c>
      <c r="K14" s="166">
        <f>IFERROR(IF(Calc!$L$15="","",INDEX(CY_Target_Cumulative!$F$6:$Q$18,MATCH(Calc!$L$15,CY_Target_Cumulative!$D$6:$D$18,0),MATCH(KPI_Analysis!K$8,CY_Target_Cumulative!$F$5:$Q$5,0))),"")</f>
        <v>1500</v>
      </c>
      <c r="L14" s="166">
        <f>IFERROR(IF(Calc!$L$15="","",INDEX(CY_Target_Cumulative!$F$6:$Q$18,MATCH(Calc!$L$15,CY_Target_Cumulative!$D$6:$D$18,0),MATCH(KPI_Analysis!L$8,CY_Target_Cumulative!$F$5:$Q$5,0))),"")</f>
        <v>1500</v>
      </c>
      <c r="M14" s="166">
        <f>IFERROR(IF(Calc!$L$15="","",INDEX(CY_Target_Cumulative!$F$6:$Q$18,MATCH(Calc!$L$15,CY_Target_Cumulative!$D$6:$D$18,0),MATCH(KPI_Analysis!M$8,CY_Target_Cumulative!$F$5:$Q$5,0))),"")</f>
        <v>1500</v>
      </c>
      <c r="N14" s="166">
        <f>IFERROR(IF(Calc!$L$15="","",INDEX(CY_Target_Cumulative!$F$6:$Q$18,MATCH(Calc!$L$15,CY_Target_Cumulative!$D$6:$D$18,0),MATCH(KPI_Analysis!N$8,CY_Target_Cumulative!$F$5:$Q$5,0))),"")</f>
        <v>1500</v>
      </c>
      <c r="O14" s="167">
        <f>IFERROR(IF(Calc!$L$15="","",INDEX(CY_Target_Cumulative!$F$6:$Q$18,MATCH(Calc!$L$15,CY_Target_Cumulative!$D$6:$D$18,0),MATCH(KPI_Analysis!O$8,CY_Target_Cumulative!$F$5:$Q$5,0))),"")</f>
        <v>1500</v>
      </c>
    </row>
    <row r="15" spans="1:23" ht="15" customHeight="1" x14ac:dyDescent="0.25">
      <c r="A15" s="3"/>
      <c r="B15" s="195"/>
      <c r="C15" s="171" t="s">
        <v>53</v>
      </c>
      <c r="D15" s="166">
        <f>IFERROR(IF(Calc!$L$15="","",INDEX(CY_Actual_Cumulative!$F$6:$Q$18,MATCH(Calc!$L$15,CY_Actual_Cumulative!$D$6:$D$18,0),MATCH(KPI_Analysis!D$8,CY_Actual_Cumulative!$F$5:$Q$5,0))),"")</f>
        <v>1500</v>
      </c>
      <c r="E15" s="166">
        <f>IFERROR(IF(Calc!$L$15="","",INDEX(CY_Actual_Cumulative!$F$6:$Q$18,MATCH(Calc!$L$15,CY_Actual_Cumulative!$D$6:$D$18,0),MATCH(KPI_Analysis!E$8,CY_Actual_Cumulative!$F$5:$Q$5,0))),"")</f>
        <v>1525</v>
      </c>
      <c r="F15" s="166">
        <f>IFERROR(IF(Calc!$L$15="","",INDEX(CY_Actual_Cumulative!$F$6:$Q$18,MATCH(Calc!$L$15,CY_Actual_Cumulative!$D$6:$D$18,0),MATCH(KPI_Analysis!F$8,CY_Actual_Cumulative!$F$5:$Q$5,0))),"")</f>
        <v>1550</v>
      </c>
      <c r="G15" s="166">
        <f>IFERROR(IF(Calc!$L$15="","",INDEX(CY_Actual_Cumulative!$F$6:$Q$18,MATCH(Calc!$L$15,CY_Actual_Cumulative!$D$6:$D$18,0),MATCH(KPI_Analysis!G$8,CY_Actual_Cumulative!$F$5:$Q$5,0))),"")</f>
        <v>1575</v>
      </c>
      <c r="H15" s="166">
        <f>IFERROR(IF(Calc!$L$15="","",INDEX(CY_Actual_Cumulative!$F$6:$Q$18,MATCH(Calc!$L$15,CY_Actual_Cumulative!$D$6:$D$18,0),MATCH(KPI_Analysis!H$8,CY_Actual_Cumulative!$F$5:$Q$5,0))),"")</f>
        <v>1600</v>
      </c>
      <c r="I15" s="166">
        <f>IFERROR(IF(Calc!$L$15="","",INDEX(CY_Actual_Cumulative!$F$6:$Q$18,MATCH(Calc!$L$15,CY_Actual_Cumulative!$D$6:$D$18,0),MATCH(KPI_Analysis!I$8,CY_Actual_Cumulative!$F$5:$Q$5,0))),"")</f>
        <v>1625</v>
      </c>
      <c r="J15" s="166">
        <f>IFERROR(IF(Calc!$L$15="","",INDEX(CY_Actual_Cumulative!$F$6:$Q$18,MATCH(Calc!$L$15,CY_Actual_Cumulative!$D$6:$D$18,0),MATCH(KPI_Analysis!J$8,CY_Actual_Cumulative!$F$5:$Q$5,0))),"")</f>
        <v>1625</v>
      </c>
      <c r="K15" s="166">
        <f>IFERROR(IF(Calc!$L$15="","",INDEX(CY_Actual_Cumulative!$F$6:$Q$18,MATCH(Calc!$L$15,CY_Actual_Cumulative!$D$6:$D$18,0),MATCH(KPI_Analysis!K$8,CY_Actual_Cumulative!$F$5:$Q$5,0))),"")</f>
        <v>1625</v>
      </c>
      <c r="L15" s="166">
        <f>IFERROR(IF(Calc!$L$15="","",INDEX(CY_Actual_Cumulative!$F$6:$Q$18,MATCH(Calc!$L$15,CY_Actual_Cumulative!$D$6:$D$18,0),MATCH(KPI_Analysis!L$8,CY_Actual_Cumulative!$F$5:$Q$5,0))),"")</f>
        <v>1625</v>
      </c>
      <c r="M15" s="166">
        <f>IFERROR(IF(Calc!$L$15="","",INDEX(CY_Actual_Cumulative!$F$6:$Q$18,MATCH(Calc!$L$15,CY_Actual_Cumulative!$D$6:$D$18,0),MATCH(KPI_Analysis!M$8,CY_Actual_Cumulative!$F$5:$Q$5,0))),"")</f>
        <v>1625</v>
      </c>
      <c r="N15" s="166">
        <f>IFERROR(IF(Calc!$L$15="","",INDEX(CY_Actual_Cumulative!$F$6:$Q$18,MATCH(Calc!$L$15,CY_Actual_Cumulative!$D$6:$D$18,0),MATCH(KPI_Analysis!N$8,CY_Actual_Cumulative!$F$5:$Q$5,0))),"")</f>
        <v>1625</v>
      </c>
      <c r="O15" s="167">
        <f>IFERROR(IF(Calc!$L$15="","",INDEX(CY_Actual_Cumulative!$F$6:$Q$18,MATCH(Calc!$L$15,CY_Actual_Cumulative!$D$6:$D$18,0),MATCH(KPI_Analysis!O$8,CY_Actual_Cumulative!$F$5:$Q$5,0))),"")</f>
        <v>1625</v>
      </c>
    </row>
    <row r="16" spans="1:23" ht="15" customHeight="1" x14ac:dyDescent="0.25">
      <c r="A16" s="3"/>
      <c r="B16" s="196"/>
      <c r="C16" s="172" t="s">
        <v>9</v>
      </c>
      <c r="D16" s="168">
        <f>IF(OR(LEN(D$14)=0,LEN(D$15)=0),"",IFERROR(IF(Calc!$L$16=Calc!$L$7,D$14/D$15*100,D$15/D$14*100),100))</f>
        <v>100</v>
      </c>
      <c r="E16" s="168">
        <f>IF(OR(LEN(E$14)=0,LEN(E$15)=0),"",IFERROR(IF(Calc!$L$16=Calc!$L$7,E$14/E$15*100,E$15/E$14*100),100))</f>
        <v>101.66666666666666</v>
      </c>
      <c r="F16" s="168">
        <f>IF(OR(LEN(F$14)=0,LEN(F$15)=0),"",IFERROR(IF(Calc!$L$16=Calc!$L$7,F$14/F$15*100,F$15/F$14*100),100))</f>
        <v>103.33333333333334</v>
      </c>
      <c r="G16" s="168">
        <f>IF(OR(LEN(G$14)=0,LEN(G$15)=0),"",IFERROR(IF(Calc!$L$16=Calc!$L$7,G$14/G$15*100,G$15/G$14*100),100))</f>
        <v>105</v>
      </c>
      <c r="H16" s="168">
        <f>IF(OR(LEN(H$14)=0,LEN(H$15)=0),"",IFERROR(IF(Calc!$L$16=Calc!$L$7,H$14/H$15*100,H$15/H$14*100),100))</f>
        <v>106.66666666666667</v>
      </c>
      <c r="I16" s="168">
        <f>IF(OR(LEN(I$14)=0,LEN(I$15)=0),"",IFERROR(IF(Calc!$L$16=Calc!$L$7,I$14/I$15*100,I$15/I$14*100),100))</f>
        <v>108.33333333333333</v>
      </c>
      <c r="J16" s="168">
        <f>IF(OR(LEN(J$14)=0,LEN(J$15)=0),"",IFERROR(IF(Calc!$L$16=Calc!$L$7,J$14/J$15*100,J$15/J$14*100),100))</f>
        <v>108.33333333333333</v>
      </c>
      <c r="K16" s="168">
        <f>IF(OR(LEN(K$14)=0,LEN(K$15)=0),"",IFERROR(IF(Calc!$L$16=Calc!$L$7,K$14/K$15*100,K$15/K$14*100),100))</f>
        <v>108.33333333333333</v>
      </c>
      <c r="L16" s="168">
        <f>IF(OR(LEN(L$14)=0,LEN(L$15)=0),"",IFERROR(IF(Calc!$L$16=Calc!$L$7,L$14/L$15*100,L$15/L$14*100),100))</f>
        <v>108.33333333333333</v>
      </c>
      <c r="M16" s="168">
        <f>IF(OR(LEN(M$14)=0,LEN(M$15)=0),"",IFERROR(IF(Calc!$L$16=Calc!$L$7,M$14/M$15*100,M$15/M$14*100),100))</f>
        <v>108.33333333333333</v>
      </c>
      <c r="N16" s="168">
        <f>IF(OR(LEN(N$14)=0,LEN(N$15)=0),"",IFERROR(IF(Calc!$L$16=Calc!$L$7,N$14/N$15*100,N$15/N$14*100),100))</f>
        <v>108.33333333333333</v>
      </c>
      <c r="O16" s="169">
        <f>IF(OR(LEN(O$14)=0,LEN(O$15)=0),"",IFERROR(IF(Calc!$L$16=Calc!$L$7,O$14/O$15*100,O$15/O$14*100),100))</f>
        <v>108.33333333333333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QpE9AkdE7eP5y4USs9hSIgcDJ1r939yZDqsliEXFSee3cidu18R41Su9WYnN/pjGcwaMnQKJycZ5z7HzCPFUPw==" saltValue="aO8P9fR3ex+AItr/gjeIqg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4" t="s">
        <v>93</v>
      </c>
      <c r="T6" s="135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IFERROR(INDEX(Metrics!$D$6:$D$18,SMALL(IF(LEN(Metrics!$D$6:$D$18)&gt;0,ROW(Metrics!$D$6:$D$18)-ROW(INDEX(Metrics!$D$6:$D$18,1,1))+1),ROW($A7)-ROW($A$6))),"")</f>
        <v>Avg Commission per Sale</v>
      </c>
      <c r="O7" s="27" t="str">
        <f>IFERROR(IF(INDEX(Metrics!$C$6:$C$18,MATCH(Calc!N7,Metrics!$D$6:$D$18,0))="","",INDEX(Metrics!$C$6:$C$18,MATCH(Calc!N7,Metrics!$D$6:$D$18,0))),"")</f>
        <v>Company Properties</v>
      </c>
      <c r="P7" s="27">
        <f>IFERROR(IF(INDEX(Metrics!$B$6:$B$18,MATCH(Calc!N7,Metrics!$D$6:$D$18,0))="","",INDEX(Metrics!$B$6:$B$18,MATCH(Calc!N7,Metrics!$D$6:$D$18,0))),"")</f>
        <v>101</v>
      </c>
      <c r="Q7" s="34" t="str">
        <f>IFERROR(IF(LEN(N7)=0,"",(P7&amp;" : "&amp;O7&amp;" / "&amp;N7)),"")</f>
        <v>101 : Company Properties / Avg Commission per Sale</v>
      </c>
      <c r="S7" s="117" t="s">
        <v>94</v>
      </c>
      <c r="T7" s="117">
        <f t="array" ref="T7">MAX(IF(Metrics!$B$6:$B$18&lt;&gt;"",ROW(Metrics!$B$6:$B$18)))-1</f>
        <v>17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IFERROR(INDEX(Metrics!$D$6:$D$18,SMALL(IF(LEN(Metrics!$D$6:$D$18)&gt;0,ROW(Metrics!$D$6:$D$18)-ROW(INDEX(Metrics!$D$6:$D$18,1,1))+1),ROW($A8)-ROW($A$6))),"")</f>
        <v>Avg Commission per Salesperson</v>
      </c>
      <c r="O8" s="27" t="str">
        <f>IFERROR(IF(INDEX(Metrics!$C$6:$C$18,MATCH(Calc!N8,Metrics!$D$6:$D$18,0))="","",INDEX(Metrics!$C$6:$C$18,MATCH(Calc!N8,Metrics!$D$6:$D$18,0))),"")</f>
        <v>Company Properties</v>
      </c>
      <c r="P8" s="27">
        <f>IFERROR(IF(INDEX(Metrics!$B$6:$B$18,MATCH(Calc!N8,Metrics!$D$6:$D$18,0))="","",INDEX(Metrics!$B$6:$B$18,MATCH(Calc!N8,Metrics!$D$6:$D$18,0))),"")</f>
        <v>102</v>
      </c>
      <c r="Q8" s="34" t="str">
        <f t="shared" ref="Q8:Q19" si="3">IFERROR(IF(LEN(N8)=0,"",(P8&amp;" : "&amp;O8&amp;" / "&amp;N8)),"")</f>
        <v>102 : Company Properties / Avg Commission per Salesperson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IFERROR(INDEX(Metrics!$D$6:$D$18,SMALL(IF(LEN(Metrics!$D$6:$D$18)&gt;0,ROW(Metrics!$D$6:$D$18)-ROW(INDEX(Metrics!$D$6:$D$18,1,1))+1),ROW($A9)-ROW($A$6))),"")</f>
        <v>Avg Dollar per Square Foot</v>
      </c>
      <c r="O9" s="27" t="str">
        <f>IFERROR(IF(INDEX(Metrics!$C$6:$C$18,MATCH(Calc!N9,Metrics!$D$6:$D$18,0))="","",INDEX(Metrics!$C$6:$C$18,MATCH(Calc!N9,Metrics!$D$6:$D$18,0))),"")</f>
        <v>Company Properties</v>
      </c>
      <c r="P9" s="27">
        <f>IFERROR(IF(INDEX(Metrics!$B$6:$B$18,MATCH(Calc!N9,Metrics!$D$6:$D$18,0))="","",INDEX(Metrics!$B$6:$B$18,MATCH(Calc!N9,Metrics!$D$6:$D$18,0))),"")</f>
        <v>103</v>
      </c>
      <c r="Q9" s="34" t="str">
        <f t="shared" si="3"/>
        <v>103 : Company Properties / Avg Dollar per Square Foot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IFERROR(INDEX(Metrics!$D$6:$D$18,SMALL(IF(LEN(Metrics!$D$6:$D$18)&gt;0,ROW(Metrics!$D$6:$D$18)-ROW(INDEX(Metrics!$D$6:$D$18,1,1))+1),ROW($A10)-ROW($A$6))),"")</f>
        <v>Avg Sold Price</v>
      </c>
      <c r="O10" s="27" t="str">
        <f>IFERROR(IF(INDEX(Metrics!$C$6:$C$18,MATCH(Calc!N10,Metrics!$D$6:$D$18,0))="","",INDEX(Metrics!$C$6:$C$18,MATCH(Calc!N10,Metrics!$D$6:$D$18,0))),"")</f>
        <v>Company Properties</v>
      </c>
      <c r="P10" s="27">
        <f>IFERROR(IF(INDEX(Metrics!$B$6:$B$18,MATCH(Calc!N10,Metrics!$D$6:$D$18,0))="","",INDEX(Metrics!$B$6:$B$18,MATCH(Calc!N10,Metrics!$D$6:$D$18,0))),"")</f>
        <v>104</v>
      </c>
      <c r="Q10" s="34" t="str">
        <f t="shared" si="3"/>
        <v>104 : Company Properties / Avg Sold Price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IFERROR(INDEX(Metrics!$D$6:$D$18,SMALL(IF(LEN(Metrics!$D$6:$D$18)&gt;0,ROW(Metrics!$D$6:$D$18)-ROW(INDEX(Metrics!$D$6:$D$18,1,1))+1),ROW($A11)-ROW($A$6))),"")</f>
        <v>Profitability per Square Foot</v>
      </c>
      <c r="O11" s="27" t="str">
        <f>IFERROR(IF(INDEX(Metrics!$C$6:$C$18,MATCH(Calc!N11,Metrics!$D$6:$D$18,0))="","",INDEX(Metrics!$C$6:$C$18,MATCH(Calc!N11,Metrics!$D$6:$D$18,0))),"")</f>
        <v>Company Properties</v>
      </c>
      <c r="P11" s="27">
        <f>IFERROR(IF(INDEX(Metrics!$B$6:$B$18,MATCH(Calc!N11,Metrics!$D$6:$D$18,0))="","",INDEX(Metrics!$B$6:$B$18,MATCH(Calc!N11,Metrics!$D$6:$D$18,0))),"")</f>
        <v>106</v>
      </c>
      <c r="Q11" s="34" t="str">
        <f t="shared" si="3"/>
        <v>106 : Company Properties / Profitability per Square Foot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IFERROR(INDEX(Metrics!$D$6:$D$18,SMALL(IF(LEN(Metrics!$D$6:$D$18)&gt;0,ROW(Metrics!$D$6:$D$18)-ROW(INDEX(Metrics!$D$6:$D$18,1,1))+1),ROW($A12)-ROW($A$6))),"")</f>
        <v>Net Profit</v>
      </c>
      <c r="O12" s="27" t="str">
        <f>IFERROR(IF(INDEX(Metrics!$C$6:$C$18,MATCH(Calc!N12,Metrics!$D$6:$D$18,0))="","",INDEX(Metrics!$C$6:$C$18,MATCH(Calc!N12,Metrics!$D$6:$D$18,0))),"")</f>
        <v>Company Properties</v>
      </c>
      <c r="P12" s="27">
        <f>IFERROR(IF(INDEX(Metrics!$B$6:$B$18,MATCH(Calc!N12,Metrics!$D$6:$D$18,0))="","",INDEX(Metrics!$B$6:$B$18,MATCH(Calc!N12,Metrics!$D$6:$D$18,0))),"")</f>
        <v>107</v>
      </c>
      <c r="Q12" s="34" t="str">
        <f t="shared" si="3"/>
        <v>107 : Company Properties / Net Profit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IFERROR(IF(COUNTIF(Q7:Q19,"?*")=0,1,COUNTIF(Q7:Q19,"?*")),100)</f>
        <v>9</v>
      </c>
      <c r="N13" s="27" t="str">
        <f t="array" ref="N13">IFERROR(INDEX(Metrics!$D$6:$D$18,SMALL(IF(LEN(Metrics!$D$6:$D$18)&gt;0,ROW(Metrics!$D$6:$D$18)-ROW(INDEX(Metrics!$D$6:$D$18,1,1))+1),ROW($A13)-ROW($A$6))),"")</f>
        <v>Renting Costs</v>
      </c>
      <c r="O13" s="27" t="str">
        <f>IFERROR(IF(INDEX(Metrics!$C$6:$C$18,MATCH(Calc!N13,Metrics!$D$6:$D$18,0))="","",INDEX(Metrics!$C$6:$C$18,MATCH(Calc!N13,Metrics!$D$6:$D$18,0))),"")</f>
        <v>Cost Effectiveness</v>
      </c>
      <c r="P13" s="27">
        <f>IFERROR(IF(INDEX(Metrics!$B$6:$B$18,MATCH(Calc!N13,Metrics!$D$6:$D$18,0))="","",INDEX(Metrics!$B$6:$B$18,MATCH(Calc!N13,Metrics!$D$6:$D$18,0))),"")</f>
        <v>201</v>
      </c>
      <c r="Q13" s="34" t="str">
        <f t="shared" si="3"/>
        <v>201 : Cost Effectiveness / Renting Costs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IFERROR(INDEX(Metrics!$D$6:$D$18,SMALL(IF(LEN(Metrics!$D$6:$D$18)&gt;0,ROW(Metrics!$D$6:$D$18)-ROW(INDEX(Metrics!$D$6:$D$18,1,1))+1),ROW($A14)-ROW($A$6))),"")</f>
        <v>Rent-Ready Costs</v>
      </c>
      <c r="O14" s="27" t="str">
        <f>IFERROR(IF(INDEX(Metrics!$C$6:$C$18,MATCH(Calc!N14,Metrics!$D$6:$D$18,0))="","",INDEX(Metrics!$C$6:$C$18,MATCH(Calc!N14,Metrics!$D$6:$D$18,0))),"")</f>
        <v>Cost Effectiveness</v>
      </c>
      <c r="P14" s="27">
        <f>IFERROR(IF(INDEX(Metrics!$B$6:$B$18,MATCH(Calc!N14,Metrics!$D$6:$D$18,0))="","",INDEX(Metrics!$B$6:$B$18,MATCH(Calc!N14,Metrics!$D$6:$D$18,0))),"")</f>
        <v>202</v>
      </c>
      <c r="Q14" s="34" t="str">
        <f t="shared" si="3"/>
        <v>202 : Cost Effectiveness / Rent-Ready Costs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IFERROR(INDEX(N7:N19,MATCH(KPI_Analysis!B5,Calc!Q7:Q19,0)),"")</f>
        <v>Avg Commission per Sale</v>
      </c>
      <c r="N15" s="27" t="str">
        <f t="array" ref="N15">IFERROR(INDEX(Metrics!$D$6:$D$18,SMALL(IF(LEN(Metrics!$D$6:$D$18)&gt;0,ROW(Metrics!$D$6:$D$18)-ROW(INDEX(Metrics!$D$6:$D$18,1,1))+1),ROW($A15)-ROW($A$6))),"")</f>
        <v>Repair and Maintenance Costs</v>
      </c>
      <c r="O15" s="27" t="str">
        <f>IFERROR(IF(INDEX(Metrics!$C$6:$C$18,MATCH(Calc!N15,Metrics!$D$6:$D$18,0))="","",INDEX(Metrics!$C$6:$C$18,MATCH(Calc!N15,Metrics!$D$6:$D$18,0))),"")</f>
        <v>Cost Effectiveness</v>
      </c>
      <c r="P15" s="27">
        <f>IFERROR(IF(INDEX(Metrics!$B$6:$B$18,MATCH(Calc!N15,Metrics!$D$6:$D$18,0))="","",INDEX(Metrics!$B$6:$B$18,MATCH(Calc!N15,Metrics!$D$6:$D$18,0))),"")</f>
        <v>203</v>
      </c>
      <c r="Q15" s="34" t="str">
        <f t="shared" si="3"/>
        <v>203 : Cost Effectiveness / Repair and Maintenance Costs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IFERROR(INDEX(Metrics!$F$6:$F$18,MATCH(Calc!L15,Metrics!$D$6:$D$18,0)),"")</f>
        <v>No</v>
      </c>
      <c r="N16" s="27" t="str">
        <f t="array" ref="N16">IFERROR(INDEX(Metrics!$D$6:$D$18,SMALL(IF(LEN(Metrics!$D$6:$D$18)&gt;0,ROW(Metrics!$D$6:$D$18)-ROW(INDEX(Metrics!$D$6:$D$18,1,1))+1),ROW($A16)-ROW($A$6))),"")</f>
        <v/>
      </c>
      <c r="O16" s="27" t="str">
        <f>IFERROR(IF(INDEX(Metrics!$C$6:$C$18,MATCH(Calc!N16,Metrics!$D$6:$D$18,0))="","",INDEX(Metrics!$C$6:$C$18,MATCH(Calc!N16,Metrics!$D$6:$D$18,0))),"")</f>
        <v/>
      </c>
      <c r="P16" s="27" t="str">
        <f>IFERROR(IF(INDEX(Metrics!$B$6:$B$18,MATCH(Calc!N16,Metrics!$D$6:$D$18,0))="","",INDEX(Metrics!$B$6:$B$18,MATCH(Calc!N16,Metrics!$D$6:$D$18,0))),"")</f>
        <v/>
      </c>
      <c r="Q16" s="34" t="str">
        <f t="shared" si="3"/>
        <v/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IFERROR(INDEX(Metrics!$D$6:$D$18,SMALL(IF(LEN(Metrics!$D$6:$D$18)&gt;0,ROW(Metrics!$D$6:$D$18)-ROW(INDEX(Metrics!$D$6:$D$18,1,1))+1),ROW($A17)-ROW($A$6))),"")</f>
        <v/>
      </c>
      <c r="O17" s="27" t="str">
        <f>IFERROR(IF(INDEX(Metrics!$C$6:$C$18,MATCH(Calc!N17,Metrics!$D$6:$D$18,0))="","",INDEX(Metrics!$C$6:$C$18,MATCH(Calc!N17,Metrics!$D$6:$D$18,0))),"")</f>
        <v/>
      </c>
      <c r="P17" s="27" t="str">
        <f>IFERROR(IF(INDEX(Metrics!$B$6:$B$18,MATCH(Calc!N17,Metrics!$D$6:$D$18,0))="","",INDEX(Metrics!$B$6:$B$18,MATCH(Calc!N17,Metrics!$D$6:$D$18,0))),"")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IFERROR(MAX(IF(LEN(Metrics!$B$6:$B$18)&gt;0,ROW(Metrics!$B$6:$B$18))-4),70)</f>
        <v>14</v>
      </c>
      <c r="N18" s="27" t="str">
        <f t="array" ref="N18">IFERROR(INDEX(Metrics!$D$6:$D$18,SMALL(IF(LEN(Metrics!$D$6:$D$18)&gt;0,ROW(Metrics!$D$6:$D$18)-ROW(INDEX(Metrics!$D$6:$D$18,1,1))+1),ROW($A18)-ROW($A$6))),"")</f>
        <v/>
      </c>
      <c r="O18" s="27" t="str">
        <f>IFERROR(IF(INDEX(Metrics!$C$6:$C$18,MATCH(Calc!N18,Metrics!$D$6:$D$18,0))="","",INDEX(Metrics!$C$6:$C$18,MATCH(Calc!N18,Metrics!$D$6:$D$18,0))),"")</f>
        <v/>
      </c>
      <c r="P18" s="27" t="str">
        <f>IFERROR(IF(INDEX(Metrics!$B$6:$B$18,MATCH(Calc!N18,Metrics!$D$6:$D$18,0))="","",INDEX(Metrics!$B$6:$B$18,MATCH(Calc!N18,Metrics!$D$6:$D$18,0))),"")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IFERROR(INDEX(Metrics!$D$6:$D$18,SMALL(IF(LEN(Metrics!$D$6:$D$18)&gt;0,ROW(Metrics!$D$6:$D$18)-ROW(INDEX(Metrics!$D$6:$D$18,1,1))+1),ROW($A19)-ROW($A$6))),"")</f>
        <v/>
      </c>
      <c r="O19" s="27" t="str">
        <f>IFERROR(IF(INDEX(Metrics!$C$6:$C$18,MATCH(Calc!N19,Metrics!$D$6:$D$18,0))="","",INDEX(Metrics!$C$6:$C$18,MATCH(Calc!N19,Metrics!$D$6:$D$18,0))),"")</f>
        <v/>
      </c>
      <c r="P19" s="27" t="str">
        <f>IFERROR(IF(INDEX(Metrics!$B$6:$B$18,MATCH(Calc!N19,Metrics!$D$6:$D$18,0))="","",INDEX(Metrics!$B$6:$B$18,MATCH(Calc!N19,Metrics!$D$6:$D$18,0))),"")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55"/>
      <c r="O20" s="255"/>
      <c r="P20" s="255"/>
      <c r="Q20" s="256"/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57"/>
      <c r="O21" s="257"/>
      <c r="P21" s="257"/>
      <c r="Q21" s="258"/>
    </row>
    <row r="22" spans="2:17" x14ac:dyDescent="0.25">
      <c r="N22" s="257"/>
      <c r="O22" s="257"/>
      <c r="P22" s="257"/>
      <c r="Q22" s="258"/>
    </row>
    <row r="23" spans="2:17" x14ac:dyDescent="0.25">
      <c r="K23" s="33" t="s">
        <v>91</v>
      </c>
      <c r="L23" s="32">
        <f>IFERROR(KPI_Analysis!$O$16/100,0)</f>
        <v>1.0833333333333333</v>
      </c>
      <c r="N23" s="257"/>
      <c r="O23" s="257"/>
      <c r="P23" s="257"/>
      <c r="Q23" s="258"/>
    </row>
    <row r="24" spans="2:17" x14ac:dyDescent="0.25">
      <c r="K24" s="33" t="s">
        <v>50</v>
      </c>
      <c r="L24" s="32">
        <f>IFERROR(IF(L23&gt;1,0,(1-L23)),"")</f>
        <v>0</v>
      </c>
      <c r="N24" s="257"/>
      <c r="O24" s="257"/>
      <c r="P24" s="257"/>
      <c r="Q24" s="2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2023-04-24T12:19:04Z</dcterms:modified>
  <dc:title>Real Estate KPI Dashboard V3 Template</dc:title>
  <dc:subject>Real Estate KPI Dashboard V3</dc:subject>
  <dc:description>Real Estate KPI Dashboard V3 template by Master Productivity Kit — masterproductivitykit.com</dc:description>
  <cp:keywords>Master Productivity Kit, Excel template, Google Sheets template</cp:keywords>
  <cp:category>Business Template</cp:category>
</cp:coreProperties>
</file>