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"/>
    </mc:Choice>
  </mc:AlternateContent>
  <xr:revisionPtr revIDLastSave="0" documentId="13_ncr:1_{366B9E80-FDEA-471B-87B3-7A2D5CCE713A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Dashboard" sheetId="5" r:id="rId1"/>
    <sheet name="Calc" sheetId="4" state="hidden" r:id="rId2"/>
  </sheets>
  <definedNames>
    <definedName name="_xlnm.Print_Area" localSheetId="0">OFFSET(Dashboard!$C$6,0,0,Calc!$D$18,7)</definedName>
    <definedName name="_xlnm.Print_Titles" localSheetId="0">Dashboard!$22:$22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2" i="5" l="1"/>
  <c r="H22" i="5"/>
  <c r="J20" i="4"/>
  <c r="D11" i="4"/>
  <c r="D12" i="4" s="1"/>
  <c r="I6" i="4"/>
  <c r="D13" i="4"/>
  <c r="I7" i="4" l="1"/>
  <c r="D14" i="4"/>
  <c r="I11" i="4" l="1"/>
  <c r="F17" i="5"/>
  <c r="C23" i="5"/>
  <c r="D23" i="5"/>
  <c r="F18" i="5"/>
  <c r="D16" i="4" s="1"/>
  <c r="D18" i="4" s="1"/>
  <c r="C22" i="4" l="1"/>
  <c r="L22" i="4" s="1"/>
  <c r="C24" i="5"/>
  <c r="C25" i="5" s="1"/>
  <c r="H23" i="5"/>
  <c r="F23" i="5"/>
  <c r="E22" i="4" s="1"/>
  <c r="H25" i="5" l="1"/>
  <c r="C26" i="5"/>
  <c r="C23" i="4"/>
  <c r="L23" i="4" s="1"/>
  <c r="H24" i="5"/>
  <c r="E23" i="5"/>
  <c r="D22" i="4" s="1"/>
  <c r="D24" i="5"/>
  <c r="D25" i="5" s="1"/>
  <c r="C27" i="5" l="1"/>
  <c r="H26" i="5"/>
  <c r="D26" i="5"/>
  <c r="C24" i="4"/>
  <c r="L24" i="4" s="1"/>
  <c r="I23" i="5"/>
  <c r="F22" i="4" s="1"/>
  <c r="H27" i="5" l="1"/>
  <c r="C28" i="5"/>
  <c r="D27" i="5"/>
  <c r="C25" i="4"/>
  <c r="L25" i="4" s="1"/>
  <c r="F24" i="5"/>
  <c r="E23" i="4" s="1"/>
  <c r="C29" i="5" l="1"/>
  <c r="D28" i="5"/>
  <c r="H28" i="5"/>
  <c r="C26" i="4"/>
  <c r="L26" i="4" s="1"/>
  <c r="E24" i="5"/>
  <c r="D23" i="4" s="1"/>
  <c r="D29" i="5" l="1"/>
  <c r="C30" i="5"/>
  <c r="H29" i="5"/>
  <c r="C27" i="4"/>
  <c r="L27" i="4" s="1"/>
  <c r="I24" i="5"/>
  <c r="F23" i="4" l="1"/>
  <c r="F25" i="5"/>
  <c r="E25" i="5" s="1"/>
  <c r="I25" i="5" s="1"/>
  <c r="F26" i="5" s="1"/>
  <c r="E26" i="5" s="1"/>
  <c r="I26" i="5" s="1"/>
  <c r="F27" i="5" s="1"/>
  <c r="E27" i="5" s="1"/>
  <c r="I27" i="5" s="1"/>
  <c r="F28" i="5" s="1"/>
  <c r="E28" i="5" s="1"/>
  <c r="I28" i="5" s="1"/>
  <c r="F29" i="5" s="1"/>
  <c r="E29" i="5" s="1"/>
  <c r="I29" i="5" s="1"/>
  <c r="F30" i="5" s="1"/>
  <c r="E30" i="5" s="1"/>
  <c r="I30" i="5" s="1"/>
  <c r="D30" i="5"/>
  <c r="H30" i="5"/>
  <c r="C31" i="5"/>
  <c r="C28" i="4"/>
  <c r="L28" i="4" s="1"/>
  <c r="E24" i="4" l="1"/>
  <c r="F31" i="5"/>
  <c r="C32" i="5"/>
  <c r="D31" i="5"/>
  <c r="H31" i="5"/>
  <c r="C29" i="4"/>
  <c r="L29" i="4" s="1"/>
  <c r="D24" i="4"/>
  <c r="E31" i="5" l="1"/>
  <c r="I31" i="5" s="1"/>
  <c r="F32" i="5" s="1"/>
  <c r="H32" i="5"/>
  <c r="C33" i="5"/>
  <c r="D32" i="5"/>
  <c r="C30" i="4"/>
  <c r="L30" i="4" s="1"/>
  <c r="F24" i="4"/>
  <c r="E32" i="5" l="1"/>
  <c r="I32" i="5" s="1"/>
  <c r="F33" i="5" s="1"/>
  <c r="H33" i="5"/>
  <c r="C34" i="5"/>
  <c r="D33" i="5"/>
  <c r="C31" i="4"/>
  <c r="L31" i="4" s="1"/>
  <c r="E25" i="4"/>
  <c r="H34" i="5" l="1"/>
  <c r="D34" i="5"/>
  <c r="C35" i="5"/>
  <c r="E33" i="5"/>
  <c r="I33" i="5" s="1"/>
  <c r="F34" i="5" s="1"/>
  <c r="C32" i="4"/>
  <c r="L32" i="4" s="1"/>
  <c r="D25" i="4"/>
  <c r="E34" i="5" l="1"/>
  <c r="I34" i="5" s="1"/>
  <c r="F35" i="5" s="1"/>
  <c r="C36" i="5"/>
  <c r="H35" i="5"/>
  <c r="D35" i="5"/>
  <c r="C33" i="4"/>
  <c r="L33" i="4" s="1"/>
  <c r="F25" i="4"/>
  <c r="C37" i="5" l="1"/>
  <c r="D36" i="5"/>
  <c r="H36" i="5"/>
  <c r="E35" i="5"/>
  <c r="I35" i="5" s="1"/>
  <c r="F36" i="5" s="1"/>
  <c r="C34" i="4"/>
  <c r="L34" i="4" s="1"/>
  <c r="E26" i="4"/>
  <c r="E36" i="5" l="1"/>
  <c r="I36" i="5" s="1"/>
  <c r="F37" i="5" s="1"/>
  <c r="C38" i="5"/>
  <c r="D37" i="5"/>
  <c r="H37" i="5"/>
  <c r="C35" i="4"/>
  <c r="L35" i="4" s="1"/>
  <c r="D26" i="4"/>
  <c r="E37" i="5" l="1"/>
  <c r="I37" i="5" s="1"/>
  <c r="F38" i="5" s="1"/>
  <c r="H38" i="5"/>
  <c r="D38" i="5"/>
  <c r="C39" i="5"/>
  <c r="C36" i="4"/>
  <c r="L36" i="4" s="1"/>
  <c r="F26" i="4"/>
  <c r="C40" i="5" l="1"/>
  <c r="H39" i="5"/>
  <c r="D39" i="5"/>
  <c r="E38" i="5"/>
  <c r="I38" i="5" s="1"/>
  <c r="F39" i="5" s="1"/>
  <c r="C37" i="4"/>
  <c r="L37" i="4" s="1"/>
  <c r="E27" i="4"/>
  <c r="E39" i="5" l="1"/>
  <c r="I39" i="5" s="1"/>
  <c r="F40" i="5" s="1"/>
  <c r="H40" i="5"/>
  <c r="C41" i="5"/>
  <c r="D40" i="5"/>
  <c r="C38" i="4"/>
  <c r="L38" i="4" s="1"/>
  <c r="D27" i="4"/>
  <c r="E40" i="5" l="1"/>
  <c r="I40" i="5" s="1"/>
  <c r="F41" i="5" s="1"/>
  <c r="C42" i="5"/>
  <c r="D41" i="5"/>
  <c r="H41" i="5"/>
  <c r="C39" i="4"/>
  <c r="L39" i="4" s="1"/>
  <c r="F27" i="4"/>
  <c r="C43" i="5" l="1"/>
  <c r="D42" i="5"/>
  <c r="H42" i="5"/>
  <c r="E41" i="5"/>
  <c r="I41" i="5" s="1"/>
  <c r="F42" i="5" s="1"/>
  <c r="E42" i="5" s="1"/>
  <c r="I42" i="5" s="1"/>
  <c r="C40" i="4"/>
  <c r="L40" i="4" s="1"/>
  <c r="E28" i="4"/>
  <c r="C44" i="5" l="1"/>
  <c r="F43" i="5"/>
  <c r="H43" i="5"/>
  <c r="D43" i="5"/>
  <c r="C41" i="4"/>
  <c r="L41" i="4" s="1"/>
  <c r="D28" i="4"/>
  <c r="E43" i="5" l="1"/>
  <c r="I43" i="5" s="1"/>
  <c r="F44" i="5" s="1"/>
  <c r="C45" i="5"/>
  <c r="H44" i="5"/>
  <c r="D44" i="5"/>
  <c r="C42" i="4"/>
  <c r="L42" i="4" s="1"/>
  <c r="F28" i="4"/>
  <c r="E44" i="5" l="1"/>
  <c r="I44" i="5" s="1"/>
  <c r="F45" i="5" s="1"/>
  <c r="D45" i="5"/>
  <c r="H45" i="5"/>
  <c r="C46" i="5"/>
  <c r="C43" i="4"/>
  <c r="L43" i="4" s="1"/>
  <c r="E29" i="4"/>
  <c r="H46" i="5" l="1"/>
  <c r="C47" i="5"/>
  <c r="D46" i="5"/>
  <c r="E45" i="5"/>
  <c r="I45" i="5" s="1"/>
  <c r="F46" i="5" s="1"/>
  <c r="C44" i="4"/>
  <c r="L44" i="4" s="1"/>
  <c r="D29" i="4"/>
  <c r="E46" i="5" l="1"/>
  <c r="I46" i="5" s="1"/>
  <c r="F47" i="5" s="1"/>
  <c r="E47" i="5" s="1"/>
  <c r="I47" i="5" s="1"/>
  <c r="H47" i="5"/>
  <c r="D47" i="5"/>
  <c r="C48" i="5"/>
  <c r="C45" i="4"/>
  <c r="L45" i="4" s="1"/>
  <c r="F29" i="4"/>
  <c r="H48" i="5" l="1"/>
  <c r="D48" i="5"/>
  <c r="C49" i="5"/>
  <c r="F48" i="5"/>
  <c r="C46" i="4"/>
  <c r="L46" i="4" s="1"/>
  <c r="E30" i="4"/>
  <c r="C50" i="5" l="1"/>
  <c r="D49" i="5"/>
  <c r="H49" i="5"/>
  <c r="E48" i="5"/>
  <c r="I48" i="5" s="1"/>
  <c r="F49" i="5" s="1"/>
  <c r="C47" i="4"/>
  <c r="L47" i="4" s="1"/>
  <c r="D30" i="4"/>
  <c r="E49" i="5" l="1"/>
  <c r="I49" i="5" s="1"/>
  <c r="F50" i="5" s="1"/>
  <c r="C51" i="5"/>
  <c r="D50" i="5"/>
  <c r="H50" i="5"/>
  <c r="C48" i="4"/>
  <c r="L48" i="4" s="1"/>
  <c r="F30" i="4"/>
  <c r="E50" i="5" l="1"/>
  <c r="I50" i="5" s="1"/>
  <c r="F51" i="5" s="1"/>
  <c r="C52" i="5"/>
  <c r="H51" i="5"/>
  <c r="D51" i="5"/>
  <c r="C49" i="4"/>
  <c r="L49" i="4" s="1"/>
  <c r="E31" i="4"/>
  <c r="E51" i="5" l="1"/>
  <c r="I51" i="5" s="1"/>
  <c r="F52" i="5" s="1"/>
  <c r="H52" i="5"/>
  <c r="C53" i="5"/>
  <c r="D52" i="5"/>
  <c r="C50" i="4"/>
  <c r="L50" i="4" s="1"/>
  <c r="D31" i="4"/>
  <c r="E52" i="5" l="1"/>
  <c r="I52" i="5" s="1"/>
  <c r="F53" i="5" s="1"/>
  <c r="D53" i="5"/>
  <c r="C54" i="5"/>
  <c r="H53" i="5"/>
  <c r="C51" i="4"/>
  <c r="L51" i="4" s="1"/>
  <c r="F31" i="4"/>
  <c r="E53" i="5" l="1"/>
  <c r="I53" i="5" s="1"/>
  <c r="F54" i="5" s="1"/>
  <c r="C55" i="5"/>
  <c r="H54" i="5"/>
  <c r="D54" i="5"/>
  <c r="C52" i="4"/>
  <c r="L52" i="4" s="1"/>
  <c r="E32" i="4"/>
  <c r="E54" i="5" l="1"/>
  <c r="I54" i="5" s="1"/>
  <c r="F55" i="5" s="1"/>
  <c r="H55" i="5"/>
  <c r="C56" i="5"/>
  <c r="D55" i="5"/>
  <c r="C53" i="4"/>
  <c r="L53" i="4" s="1"/>
  <c r="D32" i="4"/>
  <c r="H56" i="5" l="1"/>
  <c r="D56" i="5"/>
  <c r="C57" i="5"/>
  <c r="E55" i="5"/>
  <c r="I55" i="5" s="1"/>
  <c r="F56" i="5" s="1"/>
  <c r="C54" i="4"/>
  <c r="L54" i="4" s="1"/>
  <c r="F32" i="4"/>
  <c r="C58" i="5" l="1"/>
  <c r="H57" i="5"/>
  <c r="D57" i="5"/>
  <c r="E56" i="5"/>
  <c r="I56" i="5" s="1"/>
  <c r="F57" i="5" s="1"/>
  <c r="C55" i="4"/>
  <c r="L55" i="4" s="1"/>
  <c r="E33" i="4"/>
  <c r="E57" i="5" l="1"/>
  <c r="I57" i="5" s="1"/>
  <c r="F58" i="5" s="1"/>
  <c r="C59" i="5"/>
  <c r="H58" i="5"/>
  <c r="D58" i="5"/>
  <c r="C56" i="4"/>
  <c r="L56" i="4" s="1"/>
  <c r="D33" i="4"/>
  <c r="E58" i="5" l="1"/>
  <c r="I58" i="5" s="1"/>
  <c r="H59" i="5"/>
  <c r="D59" i="5"/>
  <c r="F59" i="5"/>
  <c r="C57" i="4"/>
  <c r="L57" i="4" s="1"/>
  <c r="F33" i="4"/>
  <c r="E59" i="5" l="1"/>
  <c r="I59" i="5" s="1"/>
  <c r="C58" i="4"/>
  <c r="L58" i="4" s="1"/>
  <c r="E34" i="4"/>
  <c r="D34" i="4" l="1"/>
  <c r="F34" i="4" l="1"/>
  <c r="E35" i="4" l="1"/>
  <c r="D35" i="4" l="1"/>
  <c r="F35" i="4" l="1"/>
  <c r="E36" i="4" l="1"/>
  <c r="D36" i="4" l="1"/>
  <c r="F36" i="4" l="1"/>
  <c r="E37" i="4" l="1"/>
  <c r="D37" i="4" l="1"/>
  <c r="F37" i="4" l="1"/>
  <c r="E38" i="4" l="1"/>
  <c r="D38" i="4" l="1"/>
  <c r="F38" i="4" l="1"/>
  <c r="E39" i="4" l="1"/>
  <c r="D39" i="4" l="1"/>
  <c r="F39" i="4" l="1"/>
  <c r="E40" i="4" l="1"/>
  <c r="D40" i="4" l="1"/>
  <c r="F40" i="4" l="1"/>
  <c r="E41" i="4" l="1"/>
  <c r="D41" i="4" l="1"/>
  <c r="F41" i="4" l="1"/>
  <c r="E42" i="4" l="1"/>
  <c r="D42" i="4" l="1"/>
  <c r="F42" i="4" l="1"/>
  <c r="E43" i="4" l="1"/>
  <c r="D43" i="4" l="1"/>
  <c r="F43" i="4" l="1"/>
  <c r="E44" i="4" l="1"/>
  <c r="D44" i="4" l="1"/>
  <c r="F44" i="4" l="1"/>
  <c r="E45" i="4" l="1"/>
  <c r="D45" i="4" l="1"/>
  <c r="F45" i="4" l="1"/>
  <c r="E46" i="4" l="1"/>
  <c r="D46" i="4" l="1"/>
  <c r="F46" i="4" l="1"/>
  <c r="E47" i="4" l="1"/>
  <c r="D47" i="4" l="1"/>
  <c r="F47" i="4" l="1"/>
  <c r="E48" i="4" l="1"/>
  <c r="D48" i="4" l="1"/>
  <c r="F48" i="4" l="1"/>
  <c r="E49" i="4" l="1"/>
  <c r="D49" i="4" l="1"/>
  <c r="F49" i="4" l="1"/>
  <c r="E50" i="4" l="1"/>
  <c r="D50" i="4" l="1"/>
  <c r="F50" i="4" l="1"/>
  <c r="E51" i="4" l="1"/>
  <c r="D51" i="4" l="1"/>
  <c r="F51" i="4" l="1"/>
  <c r="E52" i="4" l="1"/>
  <c r="D52" i="4" l="1"/>
  <c r="F52" i="4" l="1"/>
  <c r="E53" i="4" l="1"/>
  <c r="D53" i="4" l="1"/>
  <c r="F53" i="4" l="1"/>
  <c r="E54" i="4" l="1"/>
  <c r="D54" i="4" l="1"/>
  <c r="F54" i="4" l="1"/>
  <c r="E55" i="4" l="1"/>
  <c r="D55" i="4" l="1"/>
  <c r="F55" i="4" l="1"/>
  <c r="E56" i="4" l="1"/>
  <c r="D56" i="4" l="1"/>
  <c r="F56" i="4" l="1"/>
  <c r="E57" i="4" l="1"/>
  <c r="D57" i="4" l="1"/>
  <c r="F57" i="4" l="1"/>
  <c r="E58" i="4" l="1"/>
  <c r="D58" i="4" l="1"/>
  <c r="F58" i="4" l="1"/>
  <c r="L20" i="4" l="1"/>
  <c r="J24" i="4" l="1"/>
  <c r="J23" i="4"/>
  <c r="J22" i="4"/>
  <c r="F19" i="5" l="1"/>
  <c r="F20" i="5" s="1"/>
</calcChain>
</file>

<file path=xl/sharedStrings.xml><?xml version="1.0" encoding="utf-8"?>
<sst xmlns="http://schemas.openxmlformats.org/spreadsheetml/2006/main" count="65" uniqueCount="58">
  <si>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</si>
  <si>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</si>
  <si>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</si>
  <si>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</si>
  <si>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</si>
  <si>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</si>
  <si>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Payment frequency</t>
  </si>
  <si>
    <t>No of periods in 1 year</t>
  </si>
  <si>
    <t>No of months between payments</t>
  </si>
  <si>
    <t>Monthly</t>
  </si>
  <si>
    <t>Quarterly</t>
  </si>
  <si>
    <t>Semi Annually</t>
  </si>
  <si>
    <t>Annually</t>
  </si>
  <si>
    <t>Payment Period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</si>
  <si>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</si>
  <si>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</si>
  <si>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</si>
  <si>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Assumptions</t>
  </si>
  <si>
    <t>Outputs</t>
  </si>
  <si>
    <t>Balloon</t>
  </si>
  <si>
    <t>Number of periods</t>
  </si>
  <si>
    <t>Total Installment Payment</t>
  </si>
  <si>
    <t>Total Payment</t>
  </si>
  <si>
    <t>Installment Amount</t>
  </si>
  <si>
    <t>Number of Payments</t>
  </si>
  <si>
    <t>Total Interest Paid</t>
  </si>
  <si>
    <t>Loan Amount</t>
  </si>
  <si>
    <t>Interest Rate (as annual interest %)</t>
  </si>
  <si>
    <t>First Payment Date (dd-mm-yyyy)</t>
  </si>
  <si>
    <t xml:space="preserve">Payment Frequency </t>
  </si>
  <si>
    <t>Loan Term (duration in months)</t>
  </si>
  <si>
    <t>Balloon Payment</t>
  </si>
  <si>
    <t>Ballon Interest</t>
  </si>
  <si>
    <t>Term Interest Rate</t>
  </si>
  <si>
    <t>List Row Number</t>
  </si>
  <si>
    <t>Print Row</t>
  </si>
  <si>
    <t>Mod</t>
  </si>
  <si>
    <t>Error Check</t>
  </si>
  <si>
    <t>No error</t>
  </si>
  <si>
    <t>Mod Error</t>
  </si>
  <si>
    <t>Zero Error</t>
  </si>
  <si>
    <t>Error Note</t>
  </si>
  <si>
    <t>Error Check (This area checks if the user input a loan term and also if the frequency and payment term are in line. eg. You cannot pay annualy in 23 months. It should be 12/24/36 etc.)</t>
  </si>
  <si>
    <t>✔</t>
  </si>
  <si>
    <t>✖</t>
  </si>
  <si>
    <t>Status Dropdown</t>
  </si>
  <si>
    <t>INDEX</t>
  </si>
  <si>
    <t>Pie Chart</t>
  </si>
  <si>
    <t>Selected Term</t>
  </si>
  <si>
    <t>MORTGAGE CALCULATOR</t>
  </si>
  <si>
    <t>DASHBOARD</t>
  </si>
  <si>
    <t>Date</t>
  </si>
  <si>
    <t>Interest Paid</t>
  </si>
  <si>
    <t>Capital Paid</t>
  </si>
  <si>
    <t>Remaining Balance</t>
  </si>
  <si>
    <t>Cumulative Capital Paid</t>
  </si>
  <si>
    <t>Cumulative Interest Paid</t>
  </si>
  <si>
    <t>Chart Dropdown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</si>
</sst>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* #,##0.00_);_(* \(#,##0.00\);_(* &quot;-&quot;??_);_(@_)"/>
    <numFmt numFmtId="165" formatCode="[$-409]d\-mmm\-yy;@"/>
    <numFmt numFmtId="166" formatCode="#,##0.0000"/>
    <numFmt numFmtId="167" formatCode="0.0%"/>
  </numFmts>
  <fonts count="26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sz val="11"/>
      <color theme="1"/>
      <name val="Arial"/>
      <charset val="162"/>
    </font>
    <font>
      <b/>
      <sz val="11"/>
      <color theme="8" tint="-0.249977111117893"/>
      <name val="Arial"/>
      <family val="2"/>
      <charset val="162"/>
      <scheme val="minor"/>
    </font>
    <font>
      <sz val="11"/>
      <color rgb="FF1F4E78"/>
      <name val="Arial"/>
      <family val="2"/>
      <scheme val="minor"/>
    </font>
    <font>
      <b/>
      <sz val="11"/>
      <color rgb="FF1F4E78"/>
      <name val="Arial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3" fillId="0" borderId="0"/>
    <xf numFmtId="0" fontId="9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103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0" fillId="2" borderId="0" xfId="3" applyFont="1" applyFill="1" applyAlignment="1" applyProtection="1">
      <alignment vertical="center"/>
      <protection locked="0"/>
    </xf>
    <xf numFmtId="0" fontId="11" fillId="2" borderId="0" xfId="3" applyFont="1" applyFill="1" applyAlignment="1" applyProtection="1">
      <alignment vertical="center"/>
      <protection locked="0"/>
    </xf>
    <xf numFmtId="0" fontId="12" fillId="2" borderId="0" xfId="3" applyFont="1" applyFill="1" applyAlignment="1" applyProtection="1">
      <alignment vertical="center"/>
      <protection locked="0"/>
    </xf>
    <xf numFmtId="0" fontId="17" fillId="2" borderId="0" xfId="0" applyFont="1" applyFill="1" applyAlignment="1">
      <alignment vertical="center"/>
    </xf>
    <xf numFmtId="49" fontId="18" fillId="3" borderId="0" xfId="0" applyNumberFormat="1" applyFont="1" applyFill="1" applyAlignment="1">
      <alignment vertical="center"/>
    </xf>
    <xf numFmtId="0" fontId="17" fillId="3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49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2" fillId="2" borderId="0" xfId="5" applyFill="1" applyAlignment="1">
      <alignment vertical="center"/>
    </xf>
    <xf numFmtId="49" fontId="18" fillId="3" borderId="0" xfId="0" applyNumberFormat="1" applyFont="1" applyFill="1" applyAlignment="1">
      <alignment horizontal="left" vertical="center" indent="2"/>
    </xf>
    <xf numFmtId="0" fontId="19" fillId="2" borderId="0" xfId="0" applyFont="1" applyFill="1" applyAlignment="1">
      <alignment horizontal="right" vertical="center"/>
    </xf>
    <xf numFmtId="49" fontId="7" fillId="4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0" fontId="0" fillId="2" borderId="0" xfId="0" applyFill="1"/>
    <xf numFmtId="0" fontId="5" fillId="0" borderId="3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4" fontId="0" fillId="2" borderId="0" xfId="4" applyFont="1" applyFill="1"/>
    <xf numFmtId="0" fontId="0" fillId="2" borderId="0" xfId="0" applyFill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6" borderId="11" xfId="0" applyFill="1" applyBorder="1"/>
    <xf numFmtId="0" fontId="2" fillId="0" borderId="1" xfId="5" applyFill="1" applyBorder="1" applyAlignment="1">
      <alignment vertical="center"/>
    </xf>
    <xf numFmtId="0" fontId="2" fillId="0" borderId="4" xfId="5" applyFill="1" applyBorder="1" applyAlignment="1">
      <alignment vertical="center"/>
    </xf>
    <xf numFmtId="0" fontId="2" fillId="0" borderId="2" xfId="5" applyFill="1" applyBorder="1" applyAlignment="1">
      <alignment vertical="center"/>
    </xf>
    <xf numFmtId="0" fontId="2" fillId="0" borderId="3" xfId="5" applyFill="1" applyBorder="1" applyAlignment="1">
      <alignment vertical="center"/>
    </xf>
    <xf numFmtId="0" fontId="2" fillId="0" borderId="5" xfId="5" applyFill="1" applyBorder="1" applyAlignment="1">
      <alignment vertical="center"/>
    </xf>
    <xf numFmtId="164" fontId="8" fillId="5" borderId="11" xfId="4" applyFont="1" applyFill="1" applyBorder="1"/>
    <xf numFmtId="164" fontId="16" fillId="5" borderId="11" xfId="4" applyFont="1" applyFill="1" applyBorder="1" applyAlignment="1">
      <alignment horizontal="center" vertical="center" wrapText="1"/>
    </xf>
    <xf numFmtId="164" fontId="0" fillId="6" borderId="11" xfId="4" applyFont="1" applyFill="1" applyBorder="1" applyAlignment="1">
      <alignment horizontal="center" vertical="center"/>
    </xf>
    <xf numFmtId="0" fontId="0" fillId="6" borderId="11" xfId="4" applyNumberFormat="1" applyFont="1" applyFill="1" applyBorder="1" applyAlignment="1">
      <alignment horizontal="center" vertical="center"/>
    </xf>
    <xf numFmtId="4" fontId="0" fillId="6" borderId="11" xfId="0" applyNumberFormat="1" applyFill="1" applyBorder="1"/>
    <xf numFmtId="166" fontId="0" fillId="6" borderId="11" xfId="0" applyNumberFormat="1" applyFill="1" applyBorder="1"/>
    <xf numFmtId="1" fontId="0" fillId="6" borderId="11" xfId="0" applyNumberFormat="1" applyFill="1" applyBorder="1"/>
    <xf numFmtId="0" fontId="5" fillId="0" borderId="0" xfId="0" applyFont="1" applyFill="1" applyBorder="1" applyAlignment="1" applyProtection="1">
      <alignment horizontal="center" vertical="center"/>
      <protection hidden="1"/>
    </xf>
    <xf numFmtId="165" fontId="5" fillId="0" borderId="0" xfId="0" applyNumberFormat="1" applyFont="1" applyFill="1" applyBorder="1" applyAlignment="1" applyProtection="1">
      <alignment horizontal="center" vertical="center"/>
      <protection hidden="1"/>
    </xf>
    <xf numFmtId="4" fontId="5" fillId="0" borderId="0" xfId="0" applyNumberFormat="1" applyFont="1" applyFill="1" applyBorder="1" applyAlignment="1" applyProtection="1">
      <alignment horizontal="center" vertical="center"/>
      <protection hidden="1"/>
    </xf>
    <xf numFmtId="0" fontId="8" fillId="2" borderId="0" xfId="0" applyFont="1" applyFill="1" applyAlignment="1">
      <alignment vertical="center"/>
    </xf>
    <xf numFmtId="1" fontId="0" fillId="6" borderId="11" xfId="4" applyNumberFormat="1" applyFont="1" applyFill="1" applyBorder="1" applyAlignment="1">
      <alignment horizontal="center" vertical="center"/>
    </xf>
    <xf numFmtId="164" fontId="16" fillId="5" borderId="11" xfId="4" applyFont="1" applyFill="1" applyBorder="1" applyAlignment="1">
      <alignment horizontal="centerContinuous" vertical="center" wrapText="1"/>
    </xf>
    <xf numFmtId="0" fontId="0" fillId="6" borderId="11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/>
    </xf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2" fillId="0" borderId="0" xfId="5" applyFill="1" applyBorder="1" applyAlignment="1">
      <alignment vertical="center"/>
    </xf>
    <xf numFmtId="0" fontId="0" fillId="0" borderId="0" xfId="0" applyBorder="1"/>
    <xf numFmtId="0" fontId="22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4" fontId="0" fillId="6" borderId="11" xfId="0" applyNumberFormat="1" applyFill="1" applyBorder="1" applyAlignment="1">
      <alignment horizontal="center" vertical="center"/>
    </xf>
    <xf numFmtId="4" fontId="0" fillId="7" borderId="11" xfId="0" applyNumberFormat="1" applyFill="1" applyBorder="1" applyAlignment="1">
      <alignment horizontal="center" vertical="center"/>
    </xf>
    <xf numFmtId="0" fontId="0" fillId="6" borderId="10" xfId="0" applyFill="1" applyBorder="1" applyAlignment="1">
      <alignment horizontal="centerContinuous"/>
    </xf>
    <xf numFmtId="0" fontId="8" fillId="6" borderId="8" xfId="0" applyFont="1" applyFill="1" applyBorder="1" applyAlignment="1">
      <alignment horizontal="centerContinuous" vertical="center"/>
    </xf>
    <xf numFmtId="0" fontId="8" fillId="8" borderId="11" xfId="0" applyFont="1" applyFill="1" applyBorder="1" applyAlignment="1">
      <alignment horizontal="center" vertical="center"/>
    </xf>
    <xf numFmtId="0" fontId="12" fillId="11" borderId="0" xfId="0" applyFont="1" applyFill="1" applyBorder="1" applyAlignment="1">
      <alignment horizontal="center" vertical="center" wrapText="1"/>
    </xf>
    <xf numFmtId="0" fontId="21" fillId="9" borderId="16" xfId="0" applyFont="1" applyFill="1" applyBorder="1" applyAlignment="1">
      <alignment horizontal="centerContinuous" vertical="center"/>
    </xf>
    <xf numFmtId="0" fontId="21" fillId="9" borderId="17" xfId="0" applyFont="1" applyFill="1" applyBorder="1" applyAlignment="1">
      <alignment horizontal="centerContinuous" vertical="center"/>
    </xf>
    <xf numFmtId="3" fontId="5" fillId="0" borderId="15" xfId="0" applyNumberFormat="1" applyFont="1" applyFill="1" applyBorder="1" applyAlignment="1" applyProtection="1">
      <alignment horizontal="left" vertical="center" indent="1"/>
      <protection locked="0"/>
    </xf>
    <xf numFmtId="165" fontId="5" fillId="0" borderId="15" xfId="0" applyNumberFormat="1" applyFont="1" applyFill="1" applyBorder="1" applyAlignment="1" applyProtection="1">
      <alignment horizontal="left" vertical="center" indent="1"/>
      <protection locked="0"/>
    </xf>
    <xf numFmtId="0" fontId="5" fillId="0" borderId="15" xfId="0" applyFont="1" applyFill="1" applyBorder="1" applyAlignment="1" applyProtection="1">
      <alignment horizontal="left" vertical="center" indent="1"/>
      <protection locked="0"/>
    </xf>
    <xf numFmtId="0" fontId="21" fillId="10" borderId="16" xfId="0" applyFont="1" applyFill="1" applyBorder="1" applyAlignment="1">
      <alignment horizontal="centerContinuous" vertical="center"/>
    </xf>
    <xf numFmtId="0" fontId="21" fillId="10" borderId="17" xfId="0" applyFont="1" applyFill="1" applyBorder="1" applyAlignment="1">
      <alignment horizontal="centerContinuous" vertical="center"/>
    </xf>
    <xf numFmtId="4" fontId="23" fillId="2" borderId="15" xfId="0" applyNumberFormat="1" applyFont="1" applyFill="1" applyBorder="1" applyAlignment="1" applyProtection="1">
      <alignment horizontal="left" vertical="center" indent="1"/>
      <protection hidden="1"/>
    </xf>
    <xf numFmtId="0" fontId="23" fillId="2" borderId="15" xfId="0" applyFont="1" applyFill="1" applyBorder="1" applyAlignment="1" applyProtection="1">
      <alignment horizontal="left" vertical="center" indent="1"/>
      <protection hidden="1"/>
    </xf>
    <xf numFmtId="0" fontId="5" fillId="0" borderId="18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24" fillId="2" borderId="0" xfId="0" applyFont="1" applyFill="1" applyAlignment="1" applyProtection="1">
      <alignment horizontal="left" vertical="center"/>
      <protection hidden="1"/>
    </xf>
    <xf numFmtId="167" fontId="5" fillId="0" borderId="15" xfId="0" applyNumberFormat="1" applyFont="1" applyFill="1" applyBorder="1" applyAlignment="1" applyProtection="1">
      <alignment horizontal="left" vertical="center" indent="1"/>
      <protection locked="0"/>
    </xf>
    <xf numFmtId="49" fontId="18" fillId="3" borderId="0" xfId="0" applyNumberFormat="1" applyFont="1" applyFill="1" applyAlignment="1">
      <alignment horizontal="left" vertical="center" indent="7"/>
    </xf>
    <xf numFmtId="49" fontId="7" fillId="4" borderId="0" xfId="0" applyNumberFormat="1" applyFont="1" applyFill="1" applyAlignment="1">
      <alignment horizontal="left" vertical="center" indent="7"/>
    </xf>
    <xf numFmtId="0" fontId="1" fillId="0" borderId="13" xfId="7" applyBorder="1" applyAlignment="1">
      <alignment horizontal="left" wrapText="1" indent="1"/>
    </xf>
    <xf numFmtId="0" fontId="1" fillId="2" borderId="0" xfId="7" applyFill="1"/>
    <xf numFmtId="0" fontId="1" fillId="0" borderId="12" xfId="7" applyBorder="1" applyAlignment="1">
      <alignment horizontal="left" indent="1"/>
    </xf>
    <xf numFmtId="0" fontId="1" fillId="0" borderId="12" xfId="7" applyBorder="1" applyAlignment="1">
      <alignment horizontal="left" vertical="center" wrapText="1" indent="1"/>
    </xf>
    <xf numFmtId="0" fontId="1" fillId="0" borderId="12" xfId="7" applyBorder="1" applyAlignment="1">
      <alignment horizontal="left" vertical="top" wrapText="1" indent="2"/>
    </xf>
    <xf numFmtId="0" fontId="8" fillId="0" borderId="12" xfId="7" applyFont="1" applyBorder="1" applyAlignment="1">
      <alignment horizontal="left" indent="1"/>
    </xf>
    <xf numFmtId="0" fontId="1" fillId="0" borderId="14" xfId="7" applyBorder="1" applyAlignment="1">
      <alignment horizontal="left" indent="1"/>
    </xf>
    <xf numFmtId="0" fontId="0" fillId="12" borderId="11" xfId="0" applyFill="1" applyBorder="1" applyAlignment="1">
      <alignment horizontal="center" vertical="center"/>
    </xf>
    <xf numFmtId="0" fontId="12" fillId="13" borderId="19" xfId="0" applyFont="1" applyFill="1" applyBorder="1" applyAlignment="1">
      <alignment horizontal="left" vertical="center"/>
    </xf>
    <xf numFmtId="0" fontId="12" fillId="13" borderId="20" xfId="0" applyFont="1" applyFill="1" applyBorder="1" applyAlignment="1">
      <alignment horizontal="left" vertical="center"/>
    </xf>
    <xf numFmtId="0" fontId="12" fillId="13" borderId="21" xfId="0" applyFont="1" applyFill="1" applyBorder="1" applyAlignment="1">
      <alignment horizontal="left" vertical="center"/>
    </xf>
    <xf numFmtId="0" fontId="12" fillId="14" borderId="19" xfId="0" applyFont="1" applyFill="1" applyBorder="1" applyAlignment="1">
      <alignment horizontal="left" vertical="center"/>
    </xf>
    <xf numFmtId="0" fontId="12" fillId="14" borderId="20" xfId="0" applyFont="1" applyFill="1" applyBorder="1" applyAlignment="1">
      <alignment horizontal="left" vertical="center"/>
    </xf>
    <xf numFmtId="0" fontId="12" fillId="14" borderId="21" xfId="0" applyFont="1" applyFill="1" applyBorder="1" applyAlignment="1">
      <alignment horizontal="left" vertical="center"/>
    </xf>
    <xf numFmtId="0" fontId="25" fillId="0" borderId="0" xfId="0" applyFont="1" applyAlignment="1" applyProtection="1">
      <alignment horizontal="center" vertical="center"/>
      <protection hidden="1"/>
    </xf>
    <xf numFmtId="0" fontId="12" fillId="11" borderId="0" xfId="0" applyFont="1" applyFill="1" applyBorder="1" applyAlignment="1" applyProtection="1">
      <alignment horizontal="center" vertical="center" wrapText="1"/>
      <protection hidden="1"/>
    </xf>
    <xf numFmtId="0" fontId="8" fillId="15" borderId="16" xfId="0" applyFont="1" applyFill="1" applyBorder="1" applyAlignment="1" applyProtection="1">
      <alignment horizontal="center" vertical="center"/>
      <protection locked="0"/>
    </xf>
    <xf numFmtId="0" fontId="8" fillId="15" borderId="17" xfId="0" applyFont="1" applyFill="1" applyBorder="1" applyAlignment="1" applyProtection="1">
      <alignment horizontal="center" vertical="center"/>
      <protection locked="0"/>
    </xf>
    <xf numFmtId="0" fontId="5" fillId="16" borderId="22" xfId="0" applyFont="1" applyFill="1" applyBorder="1" applyAlignment="1">
      <alignment vertical="center"/>
    </xf>
    <xf numFmtId="0" fontId="5" fillId="16" borderId="23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</cellXfs>
  <cellStyles count="8">
    <cellStyle name="Comma" xfId="4" builtinId="3"/>
    <cellStyle name="Normal" xfId="0" builtinId="0"/>
    <cellStyle name="Normal 2" xfId="1" xr:uid="{00000000-0005-0000-0000-000003000000}"/>
    <cellStyle name="Normal 2 2" xfId="3" xr:uid="{00000000-0005-0000-0000-000004000000}"/>
    <cellStyle name="Normal 2 3" xfId="5" xr:uid="{DB15DF2E-979D-4C29-8438-520C9C895439}"/>
    <cellStyle name="Normal 3" xfId="2" xr:uid="{00000000-0005-0000-0000-000005000000}"/>
    <cellStyle name="Normal 3 2" xfId="6" xr:uid="{4B58B06B-6D4C-4B44-8BB4-C377FC4C56D4}"/>
    <cellStyle name="Normal 3 2 2" xfId="7" xr:uid="{F68BB884-0325-44E5-B9DE-171AFD71B232}"/>
  </cellStyles>
  <dxfs count="2">
    <dxf>
      <border>
        <left/>
        <right/>
        <top/>
        <bottom style="thin">
          <color theme="0" tint="-0.24994659260841701"/>
        </bottom>
        <vertical/>
        <horizontal/>
      </border>
    </dxf>
    <dxf>
      <font>
        <color auto="1"/>
      </font>
      <fill>
        <patternFill>
          <bgColor rgb="FFFF6969"/>
        </patternFill>
      </fill>
    </dxf>
  </dxfs>
  <tableStyles count="1" defaultTableStyle="TableStyleMedium2" defaultPivotStyle="PivotStyleLight16">
    <tableStyle name="Invisible" pivot="0" table="0" count="0" xr9:uid="{974720AA-4DBD-4C71-8C5E-CE321650DD31}"/>
  </tableStyles>
  <colors>
    <mruColors>
      <color rgb="FFCCCCCC"/>
      <color rgb="FFA6A6A6"/>
      <color rgb="FFFF6969"/>
      <color rgb="FFA0D1FE"/>
      <color rgb="FFF9B77B"/>
      <color rgb="FFFFC845"/>
      <color rgb="FF39A0FD"/>
      <color rgb="FF4BBA8D"/>
      <color rgb="FFFB5936"/>
      <color rgb="FFF489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b="1"/>
              <a:t>Cumulative Payment</a:t>
            </a:r>
            <a:r>
              <a:rPr lang="tr-TR" b="1" baseline="0"/>
              <a:t> Balance</a:t>
            </a:r>
            <a:endParaRPr lang="tr-TR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Calc!$I$22</c:f>
              <c:strCache>
                <c:ptCount val="1"/>
                <c:pt idx="0">
                  <c:v>Cumulative Capital Paid</c:v>
                </c:pt>
              </c:strCache>
            </c:strRef>
          </c:tx>
          <c:spPr>
            <a:solidFill>
              <a:srgbClr val="4BBA8D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59E-4430-8AC6-424C8FB4012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59E-4430-8AC6-424C8FB4012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59E-4430-8AC6-424C8FB4012A}"/>
              </c:ext>
            </c:extLst>
          </c:dPt>
          <c:dLbls>
            <c:dLbl>
              <c:idx val="0"/>
              <c:numFmt formatCode="#,###&quot;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r-T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759E-4430-8AC6-424C8FB4012A}"/>
                </c:ext>
              </c:extLst>
            </c:dLbl>
            <c:numFmt formatCode="#,##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Calc!$J$22</c:f>
              <c:numCache>
                <c:formatCode>General</c:formatCode>
                <c:ptCount val="1"/>
                <c:pt idx="0">
                  <c:v>259961.31890096885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9E-4430-8AC6-424C8FB4012A}"/>
            </c:ext>
          </c:extLst>
        </c:ser>
        <c:ser>
          <c:idx val="1"/>
          <c:order val="1"/>
          <c:tx>
            <c:strRef>
              <c:f>Calc!$I$23</c:f>
              <c:strCache>
                <c:ptCount val="1"/>
                <c:pt idx="0">
                  <c:v>Cumulative Interest Paid</c:v>
                </c:pt>
              </c:strCache>
            </c:strRef>
          </c:tx>
          <c:spPr>
            <a:solidFill>
              <a:srgbClr val="FB5936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numFmt formatCode="#,##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Calc!$J$23</c:f>
              <c:numCache>
                <c:formatCode>General</c:formatCode>
                <c:ptCount val="1"/>
                <c:pt idx="0">
                  <c:v>32759.293303818806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A66-4D61-94CC-894188ED2214}"/>
            </c:ext>
          </c:extLst>
        </c:ser>
        <c:ser>
          <c:idx val="2"/>
          <c:order val="2"/>
          <c:tx>
            <c:strRef>
              <c:f>Calc!$I$24</c:f>
              <c:strCache>
                <c:ptCount val="1"/>
                <c:pt idx="0">
                  <c:v>Remaining Balance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numFmt formatCode="#,##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Calc!$J$24</c:f>
              <c:numCache>
                <c:formatCode>General</c:formatCode>
                <c:ptCount val="1"/>
                <c:pt idx="0">
                  <c:v>190038.68109903109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A66-4D61-94CC-894188ED221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347119920"/>
        <c:axId val="1347119504"/>
      </c:barChart>
      <c:valAx>
        <c:axId val="134711950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347119920"/>
        <c:crosses val="autoZero"/>
        <c:crossBetween val="between"/>
      </c:valAx>
      <c:catAx>
        <c:axId val="1347119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47119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6A6A6"/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.png"/><Relationship Id="rId12" Type="http://schemas.openxmlformats.org/officeDocument/2006/relationships/image" Target="../media/image6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11" Type="http://schemas.openxmlformats.org/officeDocument/2006/relationships/image" Target="../media/image5.png"/><Relationship Id="rId5" Type="http://schemas.openxmlformats.org/officeDocument/2006/relationships/image" Target="../media/image3.png"/><Relationship Id="rId9" Type="http://schemas.microsoft.com/office/2007/relationships/hdphoto" Target="../media/hdphoto1.wdp"/><Relationship Id="rId13" Type="http://schemas.openxmlformats.org/officeDocument/2006/relationships/image" Target="../media/image8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23"/><Relationship Id="rId2" Type="http://schemas.openxmlformats.org/officeDocument/2006/relationships/image" Target="../media/image3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3</xdr:col>
      <xdr:colOff>1314450</xdr:colOff>
      <xdr:row>20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FCC189-0004-4657-82DA-CAC01B164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819150"/>
          <a:ext cx="2524125" cy="252412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7</xdr:row>
      <xdr:rowOff>0</xdr:rowOff>
    </xdr:from>
    <xdr:to>
      <xdr:col>9</xdr:col>
      <xdr:colOff>1</xdr:colOff>
      <xdr:row>20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6CE1C09-A976-42B6-B800-D66A61C70A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EDE7DB66-2245-4270-9293-476A3637A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9</xdr:col>
      <xdr:colOff>66675</xdr:colOff>
      <xdr:row>4</xdr:row>
      <xdr:rowOff>104774</xdr:rowOff>
    </xdr:from>
    <xdr:to>
      <xdr:col>10</xdr:col>
      <xdr:colOff>191290</xdr:colOff>
      <xdr:row>6</xdr:row>
      <xdr:rowOff>24494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BD61ABC2-071E-4981-B8EF-105C07704831}"/>
            </a:ext>
          </a:extLst>
        </xdr:cNvPr>
        <xdr:cNvSpPr/>
      </xdr:nvSpPr>
      <xdr:spPr>
        <a:xfrm>
          <a:off x="10868025" y="800099"/>
          <a:ext cx="305590" cy="234045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8</xdr:col>
      <xdr:colOff>465604</xdr:colOff>
      <xdr:row>1</xdr:row>
      <xdr:rowOff>47625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8A86B4E8-029E-4BE0-A1A8-19565164E537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F052E313-89CC-4E4D-8D39-C121E44B47C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F6A0330-EBC6-4031-A116-DA805092047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1517-8E85-40AD-BD67-CF43293FE5DE}">
  <sheetPr>
    <pageSetUpPr autoPageBreaks="0" fitToPage="1"/>
  </sheetPr>
  <dimension ref="A1:Q622"/>
  <sheetViews>
    <sheetView showGridLines="0" showRowColHeaders="0" tabSelected="1" zoomScaleNormal="100" zoomScaleSheetLayoutView="85" workbookViewId="0">
      <pane ySplit="22" topLeftCell="A23" activePane="bottomLeft" state="frozen"/>
      <selection pane="bottomLeft" activeCell="A23" sqref="A23"/>
    </sheetView>
  </sheetViews>
  <sheetFormatPr defaultColWidth="8.85546875" defaultRowHeight="15"/>
  <cols>
    <col min="1" max="1" width="3.7109375" style="1" customWidth="1"/>
    <col min="2" max="2" width="2.7109375" style="1" customWidth="1"/>
    <col min="3" max="3" width="18.140625" style="1" customWidth="1"/>
    <col min="4" max="4" width="23.85546875" style="1" customWidth="1"/>
    <col min="5" max="5" width="32.7109375" style="1" bestFit="1" customWidth="1"/>
    <col min="6" max="6" width="25.7109375" style="1" customWidth="1"/>
    <col min="7" max="7" width="3.7109375" style="1" customWidth="1"/>
    <col min="8" max="9" width="25.7109375" style="1" customWidth="1"/>
    <col min="10" max="10" width="2.7109375" style="1" customWidth="1"/>
    <col min="11" max="11" width="3.7109375" style="1" customWidth="1"/>
    <col min="12" max="12" width="31.7109375" style="75" customWidth="1"/>
    <col min="13" max="16384" width="8.85546875" style="1"/>
  </cols>
  <sheetData>
    <row r="1" spans="1:17" ht="6.75" customHeight="1">
      <c r="C1" s="2"/>
      <c r="F1" s="3"/>
      <c r="G1" s="3"/>
      <c r="H1" s="3"/>
      <c r="I1" s="3"/>
    </row>
    <row r="2" spans="1:17" s="9" customFormat="1" ht="20.100000000000001" customHeight="1">
      <c r="B2" s="10"/>
      <c r="C2" s="80" t="s">
        <v>49</v>
      </c>
      <c r="D2" s="10"/>
      <c r="E2" s="11"/>
      <c r="F2" s="11"/>
      <c r="G2" s="11"/>
      <c r="H2" s="11"/>
      <c r="I2" s="11"/>
      <c r="J2" s="10"/>
      <c r="L2" s="76"/>
    </row>
    <row r="3" spans="1:17" s="4" customFormat="1" ht="24" customHeight="1">
      <c r="B3" s="13"/>
      <c r="C3" s="81" t="s">
        <v>50</v>
      </c>
      <c r="D3" s="13"/>
      <c r="E3" s="14"/>
      <c r="F3" s="14"/>
      <c r="G3" s="14"/>
      <c r="H3" s="14"/>
      <c r="I3" s="14"/>
      <c r="J3" s="13"/>
      <c r="L3" s="77"/>
    </row>
    <row r="4" spans="1:17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7" ht="9.9499999999999993" customHeight="1">
      <c r="A5" s="15"/>
      <c r="B5" s="31"/>
      <c r="C5" s="33"/>
      <c r="D5" s="33"/>
      <c r="E5" s="33"/>
      <c r="F5" s="33"/>
      <c r="G5" s="33"/>
      <c r="H5" s="33"/>
      <c r="I5" s="33"/>
      <c r="J5" s="34"/>
    </row>
    <row r="6" spans="1:17" ht="15" customHeight="1">
      <c r="A6" s="15"/>
      <c r="B6" s="32"/>
      <c r="C6" s="54"/>
      <c r="D6" s="54"/>
      <c r="E6" s="65" t="s">
        <v>17</v>
      </c>
      <c r="F6" s="66"/>
      <c r="G6"/>
      <c r="H6" s="98">
        <v>24</v>
      </c>
      <c r="I6" s="99"/>
      <c r="J6" s="35"/>
    </row>
    <row r="7" spans="1:17" ht="5.0999999999999996" customHeight="1">
      <c r="A7" s="15"/>
      <c r="B7" s="32"/>
      <c r="C7" s="54"/>
      <c r="D7" s="54"/>
      <c r="E7" s="28"/>
      <c r="F7" s="28"/>
      <c r="G7"/>
      <c r="H7"/>
      <c r="I7"/>
      <c r="J7" s="35"/>
    </row>
    <row r="8" spans="1:17" ht="15" customHeight="1">
      <c r="A8" s="15"/>
      <c r="B8" s="32"/>
      <c r="C8" s="54"/>
      <c r="D8" s="54"/>
      <c r="E8" s="90" t="s">
        <v>26</v>
      </c>
      <c r="F8" s="67">
        <v>450000</v>
      </c>
      <c r="G8"/>
      <c r="H8"/>
      <c r="I8"/>
      <c r="J8" s="35"/>
    </row>
    <row r="9" spans="1:17" ht="15" customHeight="1">
      <c r="A9" s="15"/>
      <c r="B9" s="32"/>
      <c r="C9" s="54"/>
      <c r="D9" s="54"/>
      <c r="E9" s="91" t="s">
        <v>27</v>
      </c>
      <c r="F9" s="79">
        <v>0.05</v>
      </c>
      <c r="G9"/>
      <c r="H9"/>
      <c r="I9"/>
      <c r="J9" s="35"/>
    </row>
    <row r="10" spans="1:17" ht="15" customHeight="1">
      <c r="A10" s="15"/>
      <c r="B10" s="32"/>
      <c r="C10" s="54"/>
      <c r="D10" s="54"/>
      <c r="E10" s="91" t="s">
        <v>28</v>
      </c>
      <c r="F10" s="68">
        <v>44705</v>
      </c>
      <c r="G10"/>
      <c r="H10"/>
      <c r="I10"/>
      <c r="J10" s="35"/>
    </row>
    <row r="11" spans="1:17" ht="15" customHeight="1">
      <c r="A11" s="15"/>
      <c r="B11" s="32"/>
      <c r="C11" s="54"/>
      <c r="D11" s="54"/>
      <c r="E11" s="91" t="s">
        <v>29</v>
      </c>
      <c r="F11" s="69" t="s">
        <v>9</v>
      </c>
      <c r="G11"/>
      <c r="H11"/>
      <c r="I11"/>
      <c r="J11" s="35"/>
    </row>
    <row r="12" spans="1:17" ht="15" customHeight="1">
      <c r="A12" s="15"/>
      <c r="B12" s="32"/>
      <c r="C12" s="54"/>
      <c r="D12" s="54"/>
      <c r="E12" s="91" t="s">
        <v>30</v>
      </c>
      <c r="F12" s="69">
        <v>36</v>
      </c>
      <c r="G12" s="96" t="str">
        <f>IF(AND($F$11&lt;&gt;"Monthly",MOD($F$12,12)&lt;&gt;0),"!","")</f>
        <v/>
      </c>
      <c r="H12"/>
      <c r="I12"/>
      <c r="J12" s="35"/>
    </row>
    <row r="13" spans="1:17" ht="15" customHeight="1">
      <c r="A13" s="15"/>
      <c r="B13" s="32"/>
      <c r="C13" s="54"/>
      <c r="D13" s="54"/>
      <c r="E13" s="92" t="s">
        <v>31</v>
      </c>
      <c r="F13" s="67">
        <v>50000</v>
      </c>
      <c r="G13"/>
      <c r="H13"/>
      <c r="I13"/>
      <c r="J13" s="35"/>
    </row>
    <row r="14" spans="1:17" ht="9.9499999999999993" customHeight="1">
      <c r="A14" s="15"/>
      <c r="B14" s="32"/>
      <c r="C14" s="54"/>
      <c r="D14" s="54"/>
      <c r="E14" s="54"/>
      <c r="F14"/>
      <c r="G14"/>
      <c r="H14"/>
      <c r="I14"/>
      <c r="J14" s="35"/>
      <c r="Q14" s="56"/>
    </row>
    <row r="15" spans="1:17" ht="15" customHeight="1">
      <c r="A15" s="15"/>
      <c r="B15" s="32"/>
      <c r="C15" s="55"/>
      <c r="D15" s="55"/>
      <c r="E15" s="70" t="s">
        <v>18</v>
      </c>
      <c r="F15" s="71"/>
      <c r="G15"/>
      <c r="H15"/>
      <c r="I15"/>
      <c r="J15" s="35"/>
    </row>
    <row r="16" spans="1:17" ht="5.0999999999999996" customHeight="1">
      <c r="A16" s="15"/>
      <c r="B16" s="32"/>
      <c r="C16" s="55"/>
      <c r="D16" s="55"/>
      <c r="E16" s="74"/>
      <c r="F16" s="74"/>
      <c r="G16"/>
      <c r="H16"/>
      <c r="I16"/>
      <c r="J16" s="35"/>
    </row>
    <row r="17" spans="1:12" ht="15" customHeight="1">
      <c r="B17" s="27"/>
      <c r="C17" s="55"/>
      <c r="D17" s="55"/>
      <c r="E17" s="93" t="s">
        <v>23</v>
      </c>
      <c r="F17" s="72">
        <f>IFERROR(IF(Calc!$I$7&lt;&gt;Calc!$K$6,"",Calc!D14),"")</f>
        <v>12196.692175199485</v>
      </c>
      <c r="G17"/>
      <c r="H17"/>
      <c r="I17"/>
      <c r="J17" s="22"/>
    </row>
    <row r="18" spans="1:12" ht="15" customHeight="1">
      <c r="B18" s="27"/>
      <c r="C18" s="55"/>
      <c r="D18" s="55"/>
      <c r="E18" s="94" t="s">
        <v>24</v>
      </c>
      <c r="F18" s="73">
        <f>IFERROR(IF(Calc!$I$7&lt;&gt;Calc!$K$6,"",F12/INDEX(Calc!E5:E8,MATCH(Dashboard!F11,Calc!C5:C8,0))),"")</f>
        <v>36</v>
      </c>
      <c r="G18"/>
      <c r="H18"/>
      <c r="I18"/>
      <c r="J18" s="22"/>
    </row>
    <row r="19" spans="1:12" ht="15" customHeight="1">
      <c r="B19" s="27"/>
      <c r="C19" s="55"/>
      <c r="D19" s="55"/>
      <c r="E19" s="94" t="s">
        <v>25</v>
      </c>
      <c r="F19" s="72">
        <f>IFERROR(IF(Calc!$I$7&lt;&gt;Calc!$K$6,"",IF(LEN(F8)=0,"",SUM(F23:F59))),"")</f>
        <v>39080.918307182837</v>
      </c>
      <c r="G19"/>
      <c r="H19"/>
      <c r="I19"/>
      <c r="J19" s="22"/>
    </row>
    <row r="20" spans="1:12" ht="15" customHeight="1">
      <c r="B20" s="27"/>
      <c r="C20" s="55"/>
      <c r="D20" s="55"/>
      <c r="E20" s="95" t="s">
        <v>22</v>
      </c>
      <c r="F20" s="72">
        <f>IFERROR(IF(Calc!$I$7&lt;&gt;Calc!$K$6,"",F8+F19),"")</f>
        <v>489080.91830718284</v>
      </c>
      <c r="G20"/>
      <c r="H20"/>
      <c r="I20"/>
      <c r="J20" s="22"/>
    </row>
    <row r="21" spans="1:12" ht="9.9499999999999993" customHeight="1">
      <c r="B21" s="27"/>
      <c r="C21" s="28"/>
      <c r="D21" s="28"/>
      <c r="E21" s="28"/>
      <c r="F21" s="28"/>
      <c r="G21" s="28"/>
      <c r="H21" s="28"/>
      <c r="I21" s="28"/>
      <c r="J21" s="22"/>
    </row>
    <row r="22" spans="1:12" ht="30" customHeight="1">
      <c r="B22" s="29"/>
      <c r="C22" s="64" t="s">
        <v>13</v>
      </c>
      <c r="D22" s="64" t="s">
        <v>51</v>
      </c>
      <c r="E22" s="64" t="s">
        <v>53</v>
      </c>
      <c r="F22" s="64" t="s">
        <v>52</v>
      </c>
      <c r="G22" s="64"/>
      <c r="H22" s="97" t="str">
        <f>$F$11&amp;" Payment"</f>
        <v>Monthly Payment</v>
      </c>
      <c r="I22" s="64" t="s">
        <v>54</v>
      </c>
      <c r="J22" s="23"/>
    </row>
    <row r="23" spans="1:12">
      <c r="A23" s="46"/>
      <c r="B23" s="26"/>
      <c r="C23" s="43">
        <f>IFERROR(IF(Calc!$I$7&lt;&gt;Calc!$K$6,"",IF(LEN(F8)=0,"",1)),"")</f>
        <v>1</v>
      </c>
      <c r="D23" s="44">
        <f>IFERROR(IF(Calc!$I$7&lt;&gt;Calc!$K$6,"",IF(LEN(F8)=0,"",F10)),"")</f>
        <v>44705</v>
      </c>
      <c r="E23" s="45">
        <f>IFERROR(IF(Calc!$I$7&lt;&gt;Calc!$K$6,"",IF(LEN(C23)=0,"",H23-F23)),"")</f>
        <v>10321.692175199485</v>
      </c>
      <c r="F23" s="45">
        <f>IFERROR(IF(Calc!$I$7&lt;&gt;Calc!$K$6,"",IF(LEN(C23)=0,"",($F$8-$F$13)*Calc!$D$11+Calc!$D$12)),"")</f>
        <v>1875</v>
      </c>
      <c r="G23" s="45"/>
      <c r="H23" s="45">
        <f>IFERROR(IF(Calc!$I$7&lt;&gt;Calc!$K$6,"",IF(LEN(C23)=0,"",IF(C23=Calc!$C$9,Dashboard!$F$13,Calc!$D$14))),"")</f>
        <v>12196.692175199485</v>
      </c>
      <c r="I23" s="45">
        <f>IFERROR(IF(Calc!$I$7&lt;&gt;Calc!$K$6,"",IF(LEN(C23)=0,"",$F$8-E23)),"")</f>
        <v>439678.30782480049</v>
      </c>
      <c r="J23" s="21"/>
      <c r="L23" s="78"/>
    </row>
    <row r="24" spans="1:12">
      <c r="B24" s="27"/>
      <c r="C24" s="43">
        <f>IFERROR(IF(Calc!$I$7&lt;&gt;Calc!$K$6,"",IF(C23="","",IF(C23=Calc!$C$9,"",IF(AND(C23=$F$18,$F$13&lt;=0),"",IF(C23=$F$18,Calc!$C$9,C23+1))))),"")</f>
        <v>2</v>
      </c>
      <c r="D24" s="44">
        <f>IFERROR(IF(Calc!$I$7&lt;&gt;Calc!$K$6,"",IF(C24="","",IF(C24=Calc!$C$9,D23,EDATE(D23,INDEX(Calc!$E$5:$E$8,MATCH(Dashboard!$F$11,Calc!$C$5:$C$8,0)))))),"")</f>
        <v>44736</v>
      </c>
      <c r="E24" s="45">
        <f>IFERROR(IF(Calc!$I$7&lt;&gt;Calc!$K$6,"",IF(LEN(C24)=0,"",H24-F24)),"")</f>
        <v>10364.699225929484</v>
      </c>
      <c r="F24" s="45">
        <f>IFERROR(IF(Calc!$I$7&lt;&gt;Calc!$K$6,"",IF(LEN(C24)=0,"",IF(C24=Calc!$C$9,0,(I23-$F$13)*Calc!$D$11+Calc!$D$12))),"")</f>
        <v>1831.9929492700019</v>
      </c>
      <c r="G24" s="45"/>
      <c r="H24" s="45">
        <f>IFERROR(IF(Calc!$I$7&lt;&gt;Calc!$K$6,"",IF(LEN(C24)=0,"",IF(C24=Calc!$C$9,Dashboard!$F$13,Calc!$D$14))),"")</f>
        <v>12196.692175199485</v>
      </c>
      <c r="I24" s="45">
        <f>IFERROR(IF(Calc!$I$7&lt;&gt;Calc!$K$6,"",IF(LEN(C24)=0,"",I23-E24)),"")</f>
        <v>429313.60859887098</v>
      </c>
      <c r="J24" s="22"/>
      <c r="L24" s="78"/>
    </row>
    <row r="25" spans="1:12">
      <c r="B25" s="27"/>
      <c r="C25" s="43">
        <f>IFERROR(IF(Calc!$I$7&lt;&gt;Calc!$K$6,"",IF(C24="","",IF(C24=Calc!$C$9,"",IF(AND(C24=$F$18,$F$13&lt;=0),"",IF(C24=$F$18,Calc!$C$9,C24+1))))),"")</f>
        <v>3</v>
      </c>
      <c r="D25" s="44">
        <f>IFERROR(IF(Calc!$I$7&lt;&gt;Calc!$K$6,"",IF(C25="","",IF(C25=Calc!$C$9,D24,EDATE(D24,INDEX(Calc!$E$5:$E$8,MATCH(Dashboard!$F$11,Calc!$C$5:$C$8,0)))))),"")</f>
        <v>44766</v>
      </c>
      <c r="E25" s="45">
        <f>IFERROR(IF(Calc!$I$7&lt;&gt;Calc!$K$6,"",IF(LEN(C25)=0,"",H25-F25)),"")</f>
        <v>10407.885472704189</v>
      </c>
      <c r="F25" s="45">
        <f>IFERROR(IF(Calc!$I$7&lt;&gt;Calc!$K$6,"",IF(LEN(C25)=0,"",IF(C25=Calc!$C$9,0,(I24-$F$13)*Calc!$D$11+Calc!$D$12))),"")</f>
        <v>1788.8067024952957</v>
      </c>
      <c r="G25" s="45"/>
      <c r="H25" s="45">
        <f>IFERROR(IF(Calc!$I$7&lt;&gt;Calc!$K$6,"",IF(LEN(C25)=0,"",IF(C25=Calc!$C$9,Dashboard!$F$13,Calc!$D$14))),"")</f>
        <v>12196.692175199485</v>
      </c>
      <c r="I25" s="45">
        <f>IFERROR(IF(Calc!$I$7&lt;&gt;Calc!$K$6,"",IF(LEN(C25)=0,"",I24-E25)),"")</f>
        <v>418905.72312616679</v>
      </c>
      <c r="J25" s="22"/>
      <c r="L25" s="78"/>
    </row>
    <row r="26" spans="1:12">
      <c r="B26" s="27"/>
      <c r="C26" s="43">
        <f>IFERROR(IF(Calc!$I$7&lt;&gt;Calc!$K$6,"",IF(C25="","",IF(C25=Calc!$C$9,"",IF(AND(C25=$F$18,$F$13&lt;=0),"",IF(C25=$F$18,Calc!$C$9,C25+1))))),"")</f>
        <v>4</v>
      </c>
      <c r="D26" s="44">
        <f>IFERROR(IF(Calc!$I$7&lt;&gt;Calc!$K$6,"",IF(C26="","",IF(C26=Calc!$C$9,D25,EDATE(D25,INDEX(Calc!$E$5:$E$8,MATCH(Dashboard!$F$11,Calc!$C$5:$C$8,0)))))),"")</f>
        <v>44797</v>
      </c>
      <c r="E26" s="45">
        <f>IFERROR(IF(Calc!$I$7&lt;&gt;Calc!$K$6,"",IF(LEN(C26)=0,"",H26-F26)),"")</f>
        <v>10451.25166217379</v>
      </c>
      <c r="F26" s="45">
        <f>IFERROR(IF(Calc!$I$7&lt;&gt;Calc!$K$6,"",IF(LEN(C26)=0,"",IF(C26=Calc!$C$9,0,(I25-$F$13)*Calc!$D$11+Calc!$D$12))),"")</f>
        <v>1745.4405130256948</v>
      </c>
      <c r="G26" s="45"/>
      <c r="H26" s="45">
        <f>IFERROR(IF(Calc!$I$7&lt;&gt;Calc!$K$6,"",IF(LEN(C26)=0,"",IF(C26=Calc!$C$9,Dashboard!$F$13,Calc!$D$14))),"")</f>
        <v>12196.692175199485</v>
      </c>
      <c r="I26" s="45">
        <f>IFERROR(IF(Calc!$I$7&lt;&gt;Calc!$K$6,"",IF(LEN(C26)=0,"",I25-E26)),"")</f>
        <v>408454.47146399302</v>
      </c>
      <c r="J26" s="22"/>
      <c r="L26" s="78"/>
    </row>
    <row r="27" spans="1:12">
      <c r="B27" s="27"/>
      <c r="C27" s="43">
        <f>IFERROR(IF(Calc!$I$7&lt;&gt;Calc!$K$6,"",IF(C26="","",IF(C26=Calc!$C$9,"",IF(AND(C26=$F$18,$F$13&lt;=0),"",IF(C26=$F$18,Calc!$C$9,C26+1))))),"")</f>
        <v>5</v>
      </c>
      <c r="D27" s="44">
        <f>IFERROR(IF(Calc!$I$7&lt;&gt;Calc!$K$6,"",IF(C27="","",IF(C27=Calc!$C$9,D26,EDATE(D26,INDEX(Calc!$E$5:$E$8,MATCH(Dashboard!$F$11,Calc!$C$5:$C$8,0)))))),"")</f>
        <v>44828</v>
      </c>
      <c r="E27" s="45">
        <f>IFERROR(IF(Calc!$I$7&lt;&gt;Calc!$K$6,"",IF(LEN(C27)=0,"",H27-F27)),"")</f>
        <v>10494.798544099514</v>
      </c>
      <c r="F27" s="45">
        <f>IFERROR(IF(Calc!$I$7&lt;&gt;Calc!$K$6,"",IF(LEN(C27)=0,"",IF(C27=Calc!$C$9,0,(I26-$F$13)*Calc!$D$11+Calc!$D$12))),"")</f>
        <v>1701.8936310999709</v>
      </c>
      <c r="G27" s="45"/>
      <c r="H27" s="45">
        <f>IFERROR(IF(Calc!$I$7&lt;&gt;Calc!$K$6,"",IF(LEN(C27)=0,"",IF(C27=Calc!$C$9,Dashboard!$F$13,Calc!$D$14))),"")</f>
        <v>12196.692175199485</v>
      </c>
      <c r="I27" s="45">
        <f>IFERROR(IF(Calc!$I$7&lt;&gt;Calc!$K$6,"",IF(LEN(C27)=0,"",I26-E27)),"")</f>
        <v>397959.67291989352</v>
      </c>
      <c r="J27" s="22"/>
      <c r="L27" s="78"/>
    </row>
    <row r="28" spans="1:12">
      <c r="B28" s="27"/>
      <c r="C28" s="43">
        <f>IFERROR(IF(Calc!$I$7&lt;&gt;Calc!$K$6,"",IF(C27="","",IF(C27=Calc!$C$9,"",IF(AND(C27=$F$18,$F$13&lt;=0),"",IF(C27=$F$18,Calc!$C$9,C27+1))))),"")</f>
        <v>6</v>
      </c>
      <c r="D28" s="44">
        <f>IFERROR(IF(Calc!$I$7&lt;&gt;Calc!$K$6,"",IF(C28="","",IF(C28=Calc!$C$9,D27,EDATE(D27,INDEX(Calc!$E$5:$E$8,MATCH(Dashboard!$F$11,Calc!$C$5:$C$8,0)))))),"")</f>
        <v>44858</v>
      </c>
      <c r="E28" s="45">
        <f>IFERROR(IF(Calc!$I$7&lt;&gt;Calc!$K$6,"",IF(LEN(C28)=0,"",H28-F28)),"")</f>
        <v>10538.526871366596</v>
      </c>
      <c r="F28" s="45">
        <f>IFERROR(IF(Calc!$I$7&lt;&gt;Calc!$K$6,"",IF(LEN(C28)=0,"",IF(C28=Calc!$C$9,0,(I27-$F$13)*Calc!$D$11+Calc!$D$12))),"")</f>
        <v>1658.1653038328895</v>
      </c>
      <c r="G28" s="45"/>
      <c r="H28" s="45">
        <f>IFERROR(IF(Calc!$I$7&lt;&gt;Calc!$K$6,"",IF(LEN(C28)=0,"",IF(C28=Calc!$C$9,Dashboard!$F$13,Calc!$D$14))),"")</f>
        <v>12196.692175199485</v>
      </c>
      <c r="I28" s="45">
        <f>IFERROR(IF(Calc!$I$7&lt;&gt;Calc!$K$6,"",IF(LEN(C28)=0,"",I27-E28)),"")</f>
        <v>387421.14604852692</v>
      </c>
      <c r="J28" s="22"/>
      <c r="L28" s="78"/>
    </row>
    <row r="29" spans="1:12">
      <c r="B29" s="27"/>
      <c r="C29" s="43">
        <f>IFERROR(IF(Calc!$I$7&lt;&gt;Calc!$K$6,"",IF(C28="","",IF(C28=Calc!$C$9,"",IF(AND(C28=$F$18,$F$13&lt;=0),"",IF(C28=$F$18,Calc!$C$9,C28+1))))),"")</f>
        <v>7</v>
      </c>
      <c r="D29" s="44">
        <f>IFERROR(IF(Calc!$I$7&lt;&gt;Calc!$K$6,"",IF(C29="","",IF(C29=Calc!$C$9,D28,EDATE(D28,INDEX(Calc!$E$5:$E$8,MATCH(Dashboard!$F$11,Calc!$C$5:$C$8,0)))))),"")</f>
        <v>44889</v>
      </c>
      <c r="E29" s="45">
        <f>IFERROR(IF(Calc!$I$7&lt;&gt;Calc!$K$6,"",IF(LEN(C29)=0,"",H29-F29)),"")</f>
        <v>10582.43739999729</v>
      </c>
      <c r="F29" s="45">
        <f>IFERROR(IF(Calc!$I$7&lt;&gt;Calc!$K$6,"",IF(LEN(C29)=0,"",IF(C29=Calc!$C$9,0,(I28-$F$13)*Calc!$D$11+Calc!$D$12))),"")</f>
        <v>1614.2547752021953</v>
      </c>
      <c r="G29" s="45"/>
      <c r="H29" s="45">
        <f>IFERROR(IF(Calc!$I$7&lt;&gt;Calc!$K$6,"",IF(LEN(C29)=0,"",IF(C29=Calc!$C$9,Dashboard!$F$13,Calc!$D$14))),"")</f>
        <v>12196.692175199485</v>
      </c>
      <c r="I29" s="45">
        <f>IFERROR(IF(Calc!$I$7&lt;&gt;Calc!$K$6,"",IF(LEN(C29)=0,"",I28-E29)),"")</f>
        <v>376838.7086485296</v>
      </c>
      <c r="J29" s="22"/>
      <c r="L29" s="78"/>
    </row>
    <row r="30" spans="1:12">
      <c r="B30" s="27"/>
      <c r="C30" s="43">
        <f>IFERROR(IF(Calc!$I$7&lt;&gt;Calc!$K$6,"",IF(C29="","",IF(C29=Calc!$C$9,"",IF(AND(C29=$F$18,$F$13&lt;=0),"",IF(C29=$F$18,Calc!$C$9,C29+1))))),"")</f>
        <v>8</v>
      </c>
      <c r="D30" s="44">
        <f>IFERROR(IF(Calc!$I$7&lt;&gt;Calc!$K$6,"",IF(C30="","",IF(C30=Calc!$C$9,D29,EDATE(D29,INDEX(Calc!$E$5:$E$8,MATCH(Dashboard!$F$11,Calc!$C$5:$C$8,0)))))),"")</f>
        <v>44919</v>
      </c>
      <c r="E30" s="45">
        <f>IFERROR(IF(Calc!$I$7&lt;&gt;Calc!$K$6,"",IF(LEN(C30)=0,"",H30-F30)),"")</f>
        <v>10626.530889163945</v>
      </c>
      <c r="F30" s="45">
        <f>IFERROR(IF(Calc!$I$7&lt;&gt;Calc!$K$6,"",IF(LEN(C30)=0,"",IF(C30=Calc!$C$9,0,(I29-$F$13)*Calc!$D$11+Calc!$D$12))),"")</f>
        <v>1570.1612860355399</v>
      </c>
      <c r="G30" s="45"/>
      <c r="H30" s="45">
        <f>IFERROR(IF(Calc!$I$7&lt;&gt;Calc!$K$6,"",IF(LEN(C30)=0,"",IF(C30=Calc!$C$9,Dashboard!$F$13,Calc!$D$14))),"")</f>
        <v>12196.692175199485</v>
      </c>
      <c r="I30" s="45">
        <f>IFERROR(IF(Calc!$I$7&lt;&gt;Calc!$K$6,"",IF(LEN(C30)=0,"",I29-E30)),"")</f>
        <v>366212.17775936564</v>
      </c>
      <c r="J30" s="22"/>
      <c r="L30" s="78"/>
    </row>
    <row r="31" spans="1:12">
      <c r="B31" s="27"/>
      <c r="C31" s="43">
        <f>IFERROR(IF(Calc!$I$7&lt;&gt;Calc!$K$6,"",IF(C30="","",IF(C30=Calc!$C$9,"",IF(AND(C30=$F$18,$F$13&lt;=0),"",IF(C30=$F$18,Calc!$C$9,C30+1))))),"")</f>
        <v>9</v>
      </c>
      <c r="D31" s="44">
        <f>IFERROR(IF(Calc!$I$7&lt;&gt;Calc!$K$6,"",IF(C31="","",IF(C31=Calc!$C$9,D30,EDATE(D30,INDEX(Calc!$E$5:$E$8,MATCH(Dashboard!$F$11,Calc!$C$5:$C$8,0)))))),"")</f>
        <v>44950</v>
      </c>
      <c r="E31" s="45">
        <f>IFERROR(IF(Calc!$I$7&lt;&gt;Calc!$K$6,"",IF(LEN(C31)=0,"",H31-F31)),"")</f>
        <v>10670.808101202128</v>
      </c>
      <c r="F31" s="45">
        <f>IFERROR(IF(Calc!$I$7&lt;&gt;Calc!$K$6,"",IF(LEN(C31)=0,"",IF(C31=Calc!$C$9,0,(I30-$F$13)*Calc!$D$11+Calc!$D$12))),"")</f>
        <v>1525.8840739973568</v>
      </c>
      <c r="G31" s="45"/>
      <c r="H31" s="45">
        <f>IFERROR(IF(Calc!$I$7&lt;&gt;Calc!$K$6,"",IF(LEN(C31)=0,"",IF(C31=Calc!$C$9,Dashboard!$F$13,Calc!$D$14))),"")</f>
        <v>12196.692175199485</v>
      </c>
      <c r="I31" s="45">
        <f>IFERROR(IF(Calc!$I$7&lt;&gt;Calc!$K$6,"",IF(LEN(C31)=0,"",I30-E31)),"")</f>
        <v>355541.36965816352</v>
      </c>
      <c r="J31" s="22"/>
      <c r="L31" s="78"/>
    </row>
    <row r="32" spans="1:12">
      <c r="B32" s="27"/>
      <c r="C32" s="43">
        <f>IFERROR(IF(Calc!$I$7&lt;&gt;Calc!$K$6,"",IF(C31="","",IF(C31=Calc!$C$9,"",IF(AND(C31=$F$18,$F$13&lt;=0),"",IF(C31=$F$18,Calc!$C$9,C31+1))))),"")</f>
        <v>10</v>
      </c>
      <c r="D32" s="44">
        <f>IFERROR(IF(Calc!$I$7&lt;&gt;Calc!$K$6,"",IF(C32="","",IF(C32=Calc!$C$9,D31,EDATE(D31,INDEX(Calc!$E$5:$E$8,MATCH(Dashboard!$F$11,Calc!$C$5:$C$8,0)))))),"")</f>
        <v>44981</v>
      </c>
      <c r="E32" s="45">
        <f>IFERROR(IF(Calc!$I$7&lt;&gt;Calc!$K$6,"",IF(LEN(C32)=0,"",H32-F32)),"")</f>
        <v>10715.269801623805</v>
      </c>
      <c r="F32" s="45">
        <f>IFERROR(IF(Calc!$I$7&lt;&gt;Calc!$K$6,"",IF(LEN(C32)=0,"",IF(C32=Calc!$C$9,0,(I31-$F$13)*Calc!$D$11+Calc!$D$12))),"")</f>
        <v>1481.4223735756811</v>
      </c>
      <c r="G32" s="45"/>
      <c r="H32" s="45">
        <f>IFERROR(IF(Calc!$I$7&lt;&gt;Calc!$K$6,"",IF(LEN(C32)=0,"",IF(C32=Calc!$C$9,Dashboard!$F$13,Calc!$D$14))),"")</f>
        <v>12196.692175199485</v>
      </c>
      <c r="I32" s="45">
        <f>IFERROR(IF(Calc!$I$7&lt;&gt;Calc!$K$6,"",IF(LEN(C32)=0,"",I31-E32)),"")</f>
        <v>344826.09985653969</v>
      </c>
      <c r="J32" s="22"/>
      <c r="L32" s="78"/>
    </row>
    <row r="33" spans="2:12">
      <c r="B33" s="27"/>
      <c r="C33" s="43">
        <f>IFERROR(IF(Calc!$I$7&lt;&gt;Calc!$K$6,"",IF(C32="","",IF(C32=Calc!$C$9,"",IF(AND(C32=$F$18,$F$13&lt;=0),"",IF(C32=$F$18,Calc!$C$9,C32+1))))),"")</f>
        <v>11</v>
      </c>
      <c r="D33" s="44">
        <f>IFERROR(IF(Calc!$I$7&lt;&gt;Calc!$K$6,"",IF(C33="","",IF(C33=Calc!$C$9,D32,EDATE(D32,INDEX(Calc!$E$5:$E$8,MATCH(Dashboard!$F$11,Calc!$C$5:$C$8,0)))))),"")</f>
        <v>45009</v>
      </c>
      <c r="E33" s="45">
        <f>IFERROR(IF(Calc!$I$7&lt;&gt;Calc!$K$6,"",IF(LEN(C33)=0,"",H33-F33)),"")</f>
        <v>10759.91675913057</v>
      </c>
      <c r="F33" s="45">
        <f>IFERROR(IF(Calc!$I$7&lt;&gt;Calc!$K$6,"",IF(LEN(C33)=0,"",IF(C33=Calc!$C$9,0,(I32-$F$13)*Calc!$D$11+Calc!$D$12))),"")</f>
        <v>1436.7754160689153</v>
      </c>
      <c r="G33" s="45"/>
      <c r="H33" s="45">
        <f>IFERROR(IF(Calc!$I$7&lt;&gt;Calc!$K$6,"",IF(LEN(C33)=0,"",IF(C33=Calc!$C$9,Dashboard!$F$13,Calc!$D$14))),"")</f>
        <v>12196.692175199485</v>
      </c>
      <c r="I33" s="45">
        <f>IFERROR(IF(Calc!$I$7&lt;&gt;Calc!$K$6,"",IF(LEN(C33)=0,"",I32-E33)),"")</f>
        <v>334066.18309740914</v>
      </c>
      <c r="J33" s="22"/>
      <c r="L33" s="78"/>
    </row>
    <row r="34" spans="2:12">
      <c r="B34" s="27"/>
      <c r="C34" s="43">
        <f>IFERROR(IF(Calc!$I$7&lt;&gt;Calc!$K$6,"",IF(C33="","",IF(C33=Calc!$C$9,"",IF(AND(C33=$F$18,$F$13&lt;=0),"",IF(C33=$F$18,Calc!$C$9,C33+1))))),"")</f>
        <v>12</v>
      </c>
      <c r="D34" s="44">
        <f>IFERROR(IF(Calc!$I$7&lt;&gt;Calc!$K$6,"",IF(C34="","",IF(C34=Calc!$C$9,D33,EDATE(D33,INDEX(Calc!$E$5:$E$8,MATCH(Dashboard!$F$11,Calc!$C$5:$C$8,0)))))),"")</f>
        <v>45040</v>
      </c>
      <c r="E34" s="45">
        <f>IFERROR(IF(Calc!$I$7&lt;&gt;Calc!$K$6,"",IF(LEN(C34)=0,"",H34-F34)),"")</f>
        <v>10804.749745626947</v>
      </c>
      <c r="F34" s="45">
        <f>IFERROR(IF(Calc!$I$7&lt;&gt;Calc!$K$6,"",IF(LEN(C34)=0,"",IF(C34=Calc!$C$9,0,(I33-$F$13)*Calc!$D$11+Calc!$D$12))),"")</f>
        <v>1391.942429572538</v>
      </c>
      <c r="G34" s="45"/>
      <c r="H34" s="45">
        <f>IFERROR(IF(Calc!$I$7&lt;&gt;Calc!$K$6,"",IF(LEN(C34)=0,"",IF(C34=Calc!$C$9,Dashboard!$F$13,Calc!$D$14))),"")</f>
        <v>12196.692175199485</v>
      </c>
      <c r="I34" s="45">
        <f>IFERROR(IF(Calc!$I$7&lt;&gt;Calc!$K$6,"",IF(LEN(C34)=0,"",I33-E34)),"")</f>
        <v>323261.43335178221</v>
      </c>
      <c r="J34" s="22"/>
      <c r="L34" s="78"/>
    </row>
    <row r="35" spans="2:12">
      <c r="B35" s="27"/>
      <c r="C35" s="43">
        <f>IFERROR(IF(Calc!$I$7&lt;&gt;Calc!$K$6,"",IF(C34="","",IF(C34=Calc!$C$9,"",IF(AND(C34=$F$18,$F$13&lt;=0),"",IF(C34=$F$18,Calc!$C$9,C34+1))))),"")</f>
        <v>13</v>
      </c>
      <c r="D35" s="44">
        <f>IFERROR(IF(Calc!$I$7&lt;&gt;Calc!$K$6,"",IF(C35="","",IF(C35=Calc!$C$9,D34,EDATE(D34,INDEX(Calc!$E$5:$E$8,MATCH(Dashboard!$F$11,Calc!$C$5:$C$8,0)))))),"")</f>
        <v>45070</v>
      </c>
      <c r="E35" s="45">
        <f>IFERROR(IF(Calc!$I$7&lt;&gt;Calc!$K$6,"",IF(LEN(C35)=0,"",H35-F35)),"")</f>
        <v>10849.769536233725</v>
      </c>
      <c r="F35" s="45">
        <f>IFERROR(IF(Calc!$I$7&lt;&gt;Calc!$K$6,"",IF(LEN(C35)=0,"",IF(C35=Calc!$C$9,0,(I34-$F$13)*Calc!$D$11+Calc!$D$12))),"")</f>
        <v>1346.922638965759</v>
      </c>
      <c r="G35" s="45"/>
      <c r="H35" s="45">
        <f>IFERROR(IF(Calc!$I$7&lt;&gt;Calc!$K$6,"",IF(LEN(C35)=0,"",IF(C35=Calc!$C$9,Dashboard!$F$13,Calc!$D$14))),"")</f>
        <v>12196.692175199485</v>
      </c>
      <c r="I35" s="45">
        <f>IFERROR(IF(Calc!$I$7&lt;&gt;Calc!$K$6,"",IF(LEN(C35)=0,"",I34-E35)),"")</f>
        <v>312411.66381554847</v>
      </c>
      <c r="J35" s="22"/>
      <c r="L35" s="78"/>
    </row>
    <row r="36" spans="2:12">
      <c r="B36" s="27"/>
      <c r="C36" s="43">
        <f>IFERROR(IF(Calc!$I$7&lt;&gt;Calc!$K$6,"",IF(C35="","",IF(C35=Calc!$C$9,"",IF(AND(C35=$F$18,$F$13&lt;=0),"",IF(C35=$F$18,Calc!$C$9,C35+1))))),"")</f>
        <v>14</v>
      </c>
      <c r="D36" s="44">
        <f>IFERROR(IF(Calc!$I$7&lt;&gt;Calc!$K$6,"",IF(C36="","",IF(C36=Calc!$C$9,D35,EDATE(D35,INDEX(Calc!$E$5:$E$8,MATCH(Dashboard!$F$11,Calc!$C$5:$C$8,0)))))),"")</f>
        <v>45101</v>
      </c>
      <c r="E36" s="45">
        <f>IFERROR(IF(Calc!$I$7&lt;&gt;Calc!$K$6,"",IF(LEN(C36)=0,"",H36-F36)),"")</f>
        <v>10894.976909301367</v>
      </c>
      <c r="F36" s="45">
        <f>IFERROR(IF(Calc!$I$7&lt;&gt;Calc!$K$6,"",IF(LEN(C36)=0,"",IF(C36=Calc!$C$9,0,(I35-$F$13)*Calc!$D$11+Calc!$D$12))),"")</f>
        <v>1301.7152658981186</v>
      </c>
      <c r="G36" s="45"/>
      <c r="H36" s="45">
        <f>IFERROR(IF(Calc!$I$7&lt;&gt;Calc!$K$6,"",IF(LEN(C36)=0,"",IF(C36=Calc!$C$9,Dashboard!$F$13,Calc!$D$14))),"")</f>
        <v>12196.692175199485</v>
      </c>
      <c r="I36" s="45">
        <f>IFERROR(IF(Calc!$I$7&lt;&gt;Calc!$K$6,"",IF(LEN(C36)=0,"",I35-E36)),"")</f>
        <v>301516.68690624711</v>
      </c>
      <c r="J36" s="22"/>
      <c r="L36" s="78"/>
    </row>
    <row r="37" spans="2:12">
      <c r="B37" s="27"/>
      <c r="C37" s="43">
        <f>IFERROR(IF(Calc!$I$7&lt;&gt;Calc!$K$6,"",IF(C36="","",IF(C36=Calc!$C$9,"",IF(AND(C36=$F$18,$F$13&lt;=0),"",IF(C36=$F$18,Calc!$C$9,C36+1))))),"")</f>
        <v>15</v>
      </c>
      <c r="D37" s="44">
        <f>IFERROR(IF(Calc!$I$7&lt;&gt;Calc!$K$6,"",IF(C37="","",IF(C37=Calc!$C$9,D36,EDATE(D36,INDEX(Calc!$E$5:$E$8,MATCH(Dashboard!$F$11,Calc!$C$5:$C$8,0)))))),"")</f>
        <v>45131</v>
      </c>
      <c r="E37" s="45">
        <f>IFERROR(IF(Calc!$I$7&lt;&gt;Calc!$K$6,"",IF(LEN(C37)=0,"",H37-F37)),"")</f>
        <v>10940.372646423455</v>
      </c>
      <c r="F37" s="45">
        <f>IFERROR(IF(Calc!$I$7&lt;&gt;Calc!$K$6,"",IF(LEN(C37)=0,"",IF(C37=Calc!$C$9,0,(I36-$F$13)*Calc!$D$11+Calc!$D$12))),"")</f>
        <v>1256.3195287760295</v>
      </c>
      <c r="G37" s="45"/>
      <c r="H37" s="45">
        <f>IFERROR(IF(Calc!$I$7&lt;&gt;Calc!$K$6,"",IF(LEN(C37)=0,"",IF(C37=Calc!$C$9,Dashboard!$F$13,Calc!$D$14))),"")</f>
        <v>12196.692175199485</v>
      </c>
      <c r="I37" s="45">
        <f>IFERROR(IF(Calc!$I$7&lt;&gt;Calc!$K$6,"",IF(LEN(C37)=0,"",I36-E37)),"")</f>
        <v>290576.31425982364</v>
      </c>
      <c r="J37" s="22"/>
      <c r="L37" s="78"/>
    </row>
    <row r="38" spans="2:12">
      <c r="B38" s="27"/>
      <c r="C38" s="43">
        <f>IFERROR(IF(Calc!$I$7&lt;&gt;Calc!$K$6,"",IF(C37="","",IF(C37=Calc!$C$9,"",IF(AND(C37=$F$18,$F$13&lt;=0),"",IF(C37=$F$18,Calc!$C$9,C37+1))))),"")</f>
        <v>16</v>
      </c>
      <c r="D38" s="44">
        <f>IFERROR(IF(Calc!$I$7&lt;&gt;Calc!$K$6,"",IF(C38="","",IF(C38=Calc!$C$9,D37,EDATE(D37,INDEX(Calc!$E$5:$E$8,MATCH(Dashboard!$F$11,Calc!$C$5:$C$8,0)))))),"")</f>
        <v>45162</v>
      </c>
      <c r="E38" s="45">
        <f>IFERROR(IF(Calc!$I$7&lt;&gt;Calc!$K$6,"",IF(LEN(C38)=0,"",H38-F38)),"")</f>
        <v>10985.95753245022</v>
      </c>
      <c r="F38" s="45">
        <f>IFERROR(IF(Calc!$I$7&lt;&gt;Calc!$K$6,"",IF(LEN(C38)=0,"",IF(C38=Calc!$C$9,0,(I37-$F$13)*Calc!$D$11+Calc!$D$12))),"")</f>
        <v>1210.734642749265</v>
      </c>
      <c r="G38" s="45"/>
      <c r="H38" s="45">
        <f>IFERROR(IF(Calc!$I$7&lt;&gt;Calc!$K$6,"",IF(LEN(C38)=0,"",IF(C38=Calc!$C$9,Dashboard!$F$13,Calc!$D$14))),"")</f>
        <v>12196.692175199485</v>
      </c>
      <c r="I38" s="45">
        <f>IFERROR(IF(Calc!$I$7&lt;&gt;Calc!$K$6,"",IF(LEN(C38)=0,"",I37-E38)),"")</f>
        <v>279590.35672737344</v>
      </c>
      <c r="J38" s="22"/>
      <c r="L38" s="78"/>
    </row>
    <row r="39" spans="2:12">
      <c r="B39" s="27"/>
      <c r="C39" s="43">
        <f>IFERROR(IF(Calc!$I$7&lt;&gt;Calc!$K$6,"",IF(C38="","",IF(C38=Calc!$C$9,"",IF(AND(C38=$F$18,$F$13&lt;=0),"",IF(C38=$F$18,Calc!$C$9,C38+1))))),"")</f>
        <v>17</v>
      </c>
      <c r="D39" s="44">
        <f>IFERROR(IF(Calc!$I$7&lt;&gt;Calc!$K$6,"",IF(C39="","",IF(C39=Calc!$C$9,D38,EDATE(D38,INDEX(Calc!$E$5:$E$8,MATCH(Dashboard!$F$11,Calc!$C$5:$C$8,0)))))),"")</f>
        <v>45193</v>
      </c>
      <c r="E39" s="45">
        <f>IFERROR(IF(Calc!$I$7&lt;&gt;Calc!$K$6,"",IF(LEN(C39)=0,"",H39-F39)),"")</f>
        <v>11031.732355502096</v>
      </c>
      <c r="F39" s="45">
        <f>IFERROR(IF(Calc!$I$7&lt;&gt;Calc!$K$6,"",IF(LEN(C39)=0,"",IF(C39=Calc!$C$9,0,(I38-$F$13)*Calc!$D$11+Calc!$D$12))),"")</f>
        <v>1164.9598196973893</v>
      </c>
      <c r="G39" s="45"/>
      <c r="H39" s="45">
        <f>IFERROR(IF(Calc!$I$7&lt;&gt;Calc!$K$6,"",IF(LEN(C39)=0,"",IF(C39=Calc!$C$9,Dashboard!$F$13,Calc!$D$14))),"")</f>
        <v>12196.692175199485</v>
      </c>
      <c r="I39" s="45">
        <f>IFERROR(IF(Calc!$I$7&lt;&gt;Calc!$K$6,"",IF(LEN(C39)=0,"",I38-E39)),"")</f>
        <v>268558.62437187135</v>
      </c>
      <c r="J39" s="22"/>
      <c r="L39" s="78"/>
    </row>
    <row r="40" spans="2:12">
      <c r="B40" s="27"/>
      <c r="C40" s="43">
        <f>IFERROR(IF(Calc!$I$7&lt;&gt;Calc!$K$6,"",IF(C39="","",IF(C39=Calc!$C$9,"",IF(AND(C39=$F$18,$F$13&lt;=0),"",IF(C39=$F$18,Calc!$C$9,C39+1))))),"")</f>
        <v>18</v>
      </c>
      <c r="D40" s="44">
        <f>IFERROR(IF(Calc!$I$7&lt;&gt;Calc!$K$6,"",IF(C40="","",IF(C40=Calc!$C$9,D39,EDATE(D39,INDEX(Calc!$E$5:$E$8,MATCH(Dashboard!$F$11,Calc!$C$5:$C$8,0)))))),"")</f>
        <v>45223</v>
      </c>
      <c r="E40" s="45">
        <f>IFERROR(IF(Calc!$I$7&lt;&gt;Calc!$K$6,"",IF(LEN(C40)=0,"",H40-F40)),"")</f>
        <v>11077.697906983354</v>
      </c>
      <c r="F40" s="45">
        <f>IFERROR(IF(Calc!$I$7&lt;&gt;Calc!$K$6,"",IF(LEN(C40)=0,"",IF(C40=Calc!$C$9,0,(I39-$F$13)*Calc!$D$11+Calc!$D$12))),"")</f>
        <v>1118.9942682161306</v>
      </c>
      <c r="G40" s="45"/>
      <c r="H40" s="45">
        <f>IFERROR(IF(Calc!$I$7&lt;&gt;Calc!$K$6,"",IF(LEN(C40)=0,"",IF(C40=Calc!$C$9,Dashboard!$F$13,Calc!$D$14))),"")</f>
        <v>12196.692175199485</v>
      </c>
      <c r="I40" s="45">
        <f>IFERROR(IF(Calc!$I$7&lt;&gt;Calc!$K$6,"",IF(LEN(C40)=0,"",I39-E40)),"")</f>
        <v>257480.92646488801</v>
      </c>
      <c r="J40" s="22"/>
      <c r="L40" s="78"/>
    </row>
    <row r="41" spans="2:12">
      <c r="B41" s="27"/>
      <c r="C41" s="43">
        <f>IFERROR(IF(Calc!$I$7&lt;&gt;Calc!$K$6,"",IF(C40="","",IF(C40=Calc!$C$9,"",IF(AND(C40=$F$18,$F$13&lt;=0),"",IF(C40=$F$18,Calc!$C$9,C40+1))))),"")</f>
        <v>19</v>
      </c>
      <c r="D41" s="44">
        <f>IFERROR(IF(Calc!$I$7&lt;&gt;Calc!$K$6,"",IF(C41="","",IF(C41=Calc!$C$9,D40,EDATE(D40,INDEX(Calc!$E$5:$E$8,MATCH(Dashboard!$F$11,Calc!$C$5:$C$8,0)))))),"")</f>
        <v>45254</v>
      </c>
      <c r="E41" s="45">
        <f>IFERROR(IF(Calc!$I$7&lt;&gt;Calc!$K$6,"",IF(LEN(C41)=0,"",H41-F41)),"")</f>
        <v>11123.854981595785</v>
      </c>
      <c r="F41" s="45">
        <f>IFERROR(IF(Calc!$I$7&lt;&gt;Calc!$K$6,"",IF(LEN(C41)=0,"",IF(C41=Calc!$C$9,0,(I40-$F$13)*Calc!$D$11+Calc!$D$12))),"")</f>
        <v>1072.8371936036999</v>
      </c>
      <c r="G41" s="45"/>
      <c r="H41" s="45">
        <f>IFERROR(IF(Calc!$I$7&lt;&gt;Calc!$K$6,"",IF(LEN(C41)=0,"",IF(C41=Calc!$C$9,Dashboard!$F$13,Calc!$D$14))),"")</f>
        <v>12196.692175199485</v>
      </c>
      <c r="I41" s="45">
        <f>IFERROR(IF(Calc!$I$7&lt;&gt;Calc!$K$6,"",IF(LEN(C41)=0,"",I40-E41)),"")</f>
        <v>246357.07148329221</v>
      </c>
      <c r="J41" s="22"/>
      <c r="L41" s="78"/>
    </row>
    <row r="42" spans="2:12">
      <c r="B42" s="27"/>
      <c r="C42" s="43">
        <f>IFERROR(IF(Calc!$I$7&lt;&gt;Calc!$K$6,"",IF(C41="","",IF(C41=Calc!$C$9,"",IF(AND(C41=$F$18,$F$13&lt;=0),"",IF(C41=$F$18,Calc!$C$9,C41+1))))),"")</f>
        <v>20</v>
      </c>
      <c r="D42" s="44">
        <f>IFERROR(IF(Calc!$I$7&lt;&gt;Calc!$K$6,"",IF(C42="","",IF(C42=Calc!$C$9,D41,EDATE(D41,INDEX(Calc!$E$5:$E$8,MATCH(Dashboard!$F$11,Calc!$C$5:$C$8,0)))))),"")</f>
        <v>45284</v>
      </c>
      <c r="E42" s="45">
        <f>IFERROR(IF(Calc!$I$7&lt;&gt;Calc!$K$6,"",IF(LEN(C42)=0,"",H42-F42)),"")</f>
        <v>11170.204377352435</v>
      </c>
      <c r="F42" s="45">
        <f>IFERROR(IF(Calc!$I$7&lt;&gt;Calc!$K$6,"",IF(LEN(C42)=0,"",IF(C42=Calc!$C$9,0,(I41-$F$13)*Calc!$D$11+Calc!$D$12))),"")</f>
        <v>1026.4877978470508</v>
      </c>
      <c r="G42" s="45"/>
      <c r="H42" s="45">
        <f>IFERROR(IF(Calc!$I$7&lt;&gt;Calc!$K$6,"",IF(LEN(C42)=0,"",IF(C42=Calc!$C$9,Dashboard!$F$13,Calc!$D$14))),"")</f>
        <v>12196.692175199485</v>
      </c>
      <c r="I42" s="45">
        <f>IFERROR(IF(Calc!$I$7&lt;&gt;Calc!$K$6,"",IF(LEN(C42)=0,"",I41-E42)),"")</f>
        <v>235186.86710593977</v>
      </c>
      <c r="J42" s="22"/>
      <c r="L42" s="78"/>
    </row>
    <row r="43" spans="2:12">
      <c r="B43" s="27"/>
      <c r="C43" s="43">
        <f>IFERROR(IF(Calc!$I$7&lt;&gt;Calc!$K$6,"",IF(C42="","",IF(C42=Calc!$C$9,"",IF(AND(C42=$F$18,$F$13&lt;=0),"",IF(C42=$F$18,Calc!$C$9,C42+1))))),"")</f>
        <v>21</v>
      </c>
      <c r="D43" s="44">
        <f>IFERROR(IF(Calc!$I$7&lt;&gt;Calc!$K$6,"",IF(C43="","",IF(C43=Calc!$C$9,D42,EDATE(D42,INDEX(Calc!$E$5:$E$8,MATCH(Dashboard!$F$11,Calc!$C$5:$C$8,0)))))),"")</f>
        <v>45315</v>
      </c>
      <c r="E43" s="45">
        <f>IFERROR(IF(Calc!$I$7&lt;&gt;Calc!$K$6,"",IF(LEN(C43)=0,"",H43-F43)),"")</f>
        <v>11216.746895591403</v>
      </c>
      <c r="F43" s="45">
        <f>IFERROR(IF(Calc!$I$7&lt;&gt;Calc!$K$6,"",IF(LEN(C43)=0,"",IF(C43=Calc!$C$9,0,(I42-$F$13)*Calc!$D$11+Calc!$D$12))),"")</f>
        <v>979.94527960808239</v>
      </c>
      <c r="G43" s="45"/>
      <c r="H43" s="45">
        <f>IFERROR(IF(Calc!$I$7&lt;&gt;Calc!$K$6,"",IF(LEN(C43)=0,"",IF(C43=Calc!$C$9,Dashboard!$F$13,Calc!$D$14))),"")</f>
        <v>12196.692175199485</v>
      </c>
      <c r="I43" s="45">
        <f>IFERROR(IF(Calc!$I$7&lt;&gt;Calc!$K$6,"",IF(LEN(C43)=0,"",I42-E43)),"")</f>
        <v>223970.12021034837</v>
      </c>
      <c r="J43" s="22"/>
      <c r="L43" s="78"/>
    </row>
    <row r="44" spans="2:12">
      <c r="B44" s="27"/>
      <c r="C44" s="43">
        <f>IFERROR(IF(Calc!$I$7&lt;&gt;Calc!$K$6,"",IF(C43="","",IF(C43=Calc!$C$9,"",IF(AND(C43=$F$18,$F$13&lt;=0),"",IF(C43=$F$18,Calc!$C$9,C43+1))))),"")</f>
        <v>22</v>
      </c>
      <c r="D44" s="44">
        <f>IFERROR(IF(Calc!$I$7&lt;&gt;Calc!$K$6,"",IF(C44="","",IF(C44=Calc!$C$9,D43,EDATE(D43,INDEX(Calc!$E$5:$E$8,MATCH(Dashboard!$F$11,Calc!$C$5:$C$8,0)))))),"")</f>
        <v>45346</v>
      </c>
      <c r="E44" s="45">
        <f>IFERROR(IF(Calc!$I$7&lt;&gt;Calc!$K$6,"",IF(LEN(C44)=0,"",H44-F44)),"")</f>
        <v>11263.4833409897</v>
      </c>
      <c r="F44" s="45">
        <f>IFERROR(IF(Calc!$I$7&lt;&gt;Calc!$K$6,"",IF(LEN(C44)=0,"",IF(C44=Calc!$C$9,0,(I43-$F$13)*Calc!$D$11+Calc!$D$12))),"")</f>
        <v>933.20883420978487</v>
      </c>
      <c r="G44" s="45"/>
      <c r="H44" s="45">
        <f>IFERROR(IF(Calc!$I$7&lt;&gt;Calc!$K$6,"",IF(LEN(C44)=0,"",IF(C44=Calc!$C$9,Dashboard!$F$13,Calc!$D$14))),"")</f>
        <v>12196.692175199485</v>
      </c>
      <c r="I44" s="45">
        <f>IFERROR(IF(Calc!$I$7&lt;&gt;Calc!$K$6,"",IF(LEN(C44)=0,"",I43-E44)),"")</f>
        <v>212706.63686935866</v>
      </c>
      <c r="J44" s="22"/>
      <c r="L44" s="78"/>
    </row>
    <row r="45" spans="2:12">
      <c r="B45" s="27"/>
      <c r="C45" s="43">
        <f>IFERROR(IF(Calc!$I$7&lt;&gt;Calc!$K$6,"",IF(C44="","",IF(C44=Calc!$C$9,"",IF(AND(C44=$F$18,$F$13&lt;=0),"",IF(C44=$F$18,Calc!$C$9,C44+1))))),"")</f>
        <v>23</v>
      </c>
      <c r="D45" s="44">
        <f>IFERROR(IF(Calc!$I$7&lt;&gt;Calc!$K$6,"",IF(C45="","",IF(C45=Calc!$C$9,D44,EDATE(D44,INDEX(Calc!$E$5:$E$8,MATCH(Dashboard!$F$11,Calc!$C$5:$C$8,0)))))),"")</f>
        <v>45375</v>
      </c>
      <c r="E45" s="45">
        <f>IFERROR(IF(Calc!$I$7&lt;&gt;Calc!$K$6,"",IF(LEN(C45)=0,"",H45-F45)),"")</f>
        <v>11310.414521577157</v>
      </c>
      <c r="F45" s="45">
        <f>IFERROR(IF(Calc!$I$7&lt;&gt;Calc!$K$6,"",IF(LEN(C45)=0,"",IF(C45=Calc!$C$9,0,(I44-$F$13)*Calc!$D$11+Calc!$D$12))),"")</f>
        <v>886.27765362232776</v>
      </c>
      <c r="G45" s="45"/>
      <c r="H45" s="45">
        <f>IFERROR(IF(Calc!$I$7&lt;&gt;Calc!$K$6,"",IF(LEN(C45)=0,"",IF(C45=Calc!$C$9,Dashboard!$F$13,Calc!$D$14))),"")</f>
        <v>12196.692175199485</v>
      </c>
      <c r="I45" s="45">
        <f>IFERROR(IF(Calc!$I$7&lt;&gt;Calc!$K$6,"",IF(LEN(C45)=0,"",I44-E45)),"")</f>
        <v>201396.2223477815</v>
      </c>
      <c r="J45" s="22"/>
      <c r="L45" s="78"/>
    </row>
    <row r="46" spans="2:12">
      <c r="B46" s="27"/>
      <c r="C46" s="43">
        <f>IFERROR(IF(Calc!$I$7&lt;&gt;Calc!$K$6,"",IF(C45="","",IF(C45=Calc!$C$9,"",IF(AND(C45=$F$18,$F$13&lt;=0),"",IF(C45=$F$18,Calc!$C$9,C45+1))))),"")</f>
        <v>24</v>
      </c>
      <c r="D46" s="44">
        <f>IFERROR(IF(Calc!$I$7&lt;&gt;Calc!$K$6,"",IF(C46="","",IF(C46=Calc!$C$9,D45,EDATE(D45,INDEX(Calc!$E$5:$E$8,MATCH(Dashboard!$F$11,Calc!$C$5:$C$8,0)))))),"")</f>
        <v>45406</v>
      </c>
      <c r="E46" s="45">
        <f>IFERROR(IF(Calc!$I$7&lt;&gt;Calc!$K$6,"",IF(LEN(C46)=0,"",H46-F46)),"")</f>
        <v>11357.541248750396</v>
      </c>
      <c r="F46" s="45">
        <f>IFERROR(IF(Calc!$I$7&lt;&gt;Calc!$K$6,"",IF(LEN(C46)=0,"",IF(C46=Calc!$C$9,0,(I45-$F$13)*Calc!$D$11+Calc!$D$12))),"")</f>
        <v>839.15092644908964</v>
      </c>
      <c r="G46" s="45"/>
      <c r="H46" s="45">
        <f>IFERROR(IF(Calc!$I$7&lt;&gt;Calc!$K$6,"",IF(LEN(C46)=0,"",IF(C46=Calc!$C$9,Dashboard!$F$13,Calc!$D$14))),"")</f>
        <v>12196.692175199485</v>
      </c>
      <c r="I46" s="45">
        <f>IFERROR(IF(Calc!$I$7&lt;&gt;Calc!$K$6,"",IF(LEN(C46)=0,"",I45-E46)),"")</f>
        <v>190038.68109903109</v>
      </c>
      <c r="J46" s="22"/>
      <c r="L46" s="78"/>
    </row>
    <row r="47" spans="2:12">
      <c r="B47" s="27"/>
      <c r="C47" s="43">
        <f>IFERROR(IF(Calc!$I$7&lt;&gt;Calc!$K$6,"",IF(C46="","",IF(C46=Calc!$C$9,"",IF(AND(C46=$F$18,$F$13&lt;=0),"",IF(C46=$F$18,Calc!$C$9,C46+1))))),"")</f>
        <v>25</v>
      </c>
      <c r="D47" s="44">
        <f>IFERROR(IF(Calc!$I$7&lt;&gt;Calc!$K$6,"",IF(C47="","",IF(C47=Calc!$C$9,D46,EDATE(D46,INDEX(Calc!$E$5:$E$8,MATCH(Dashboard!$F$11,Calc!$C$5:$C$8,0)))))),"")</f>
        <v>45436</v>
      </c>
      <c r="E47" s="45">
        <f>IFERROR(IF(Calc!$I$7&lt;&gt;Calc!$K$6,"",IF(LEN(C47)=0,"",H47-F47)),"")</f>
        <v>11404.864337286856</v>
      </c>
      <c r="F47" s="45">
        <f>IFERROR(IF(Calc!$I$7&lt;&gt;Calc!$K$6,"",IF(LEN(C47)=0,"",IF(C47=Calc!$C$9,0,(I46-$F$13)*Calc!$D$11+Calc!$D$12))),"")</f>
        <v>791.82783791262955</v>
      </c>
      <c r="G47" s="45"/>
      <c r="H47" s="45">
        <f>IFERROR(IF(Calc!$I$7&lt;&gt;Calc!$K$6,"",IF(LEN(C47)=0,"",IF(C47=Calc!$C$9,Dashboard!$F$13,Calc!$D$14))),"")</f>
        <v>12196.692175199485</v>
      </c>
      <c r="I47" s="45">
        <f>IFERROR(IF(Calc!$I$7&lt;&gt;Calc!$K$6,"",IF(LEN(C47)=0,"",I46-E47)),"")</f>
        <v>178633.81676174424</v>
      </c>
      <c r="J47" s="22"/>
      <c r="L47" s="78"/>
    </row>
    <row r="48" spans="2:12">
      <c r="B48" s="27"/>
      <c r="C48" s="43">
        <f>IFERROR(IF(Calc!$I$7&lt;&gt;Calc!$K$6,"",IF(C47="","",IF(C47=Calc!$C$9,"",IF(AND(C47=$F$18,$F$13&lt;=0),"",IF(C47=$F$18,Calc!$C$9,C47+1))))),"")</f>
        <v>26</v>
      </c>
      <c r="D48" s="44">
        <f>IFERROR(IF(Calc!$I$7&lt;&gt;Calc!$K$6,"",IF(C48="","",IF(C48=Calc!$C$9,D47,EDATE(D47,INDEX(Calc!$E$5:$E$8,MATCH(Dashboard!$F$11,Calc!$C$5:$C$8,0)))))),"")</f>
        <v>45467</v>
      </c>
      <c r="E48" s="45">
        <f>IFERROR(IF(Calc!$I$7&lt;&gt;Calc!$K$6,"",IF(LEN(C48)=0,"",H48-F48)),"")</f>
        <v>11452.384605358884</v>
      </c>
      <c r="F48" s="45">
        <f>IFERROR(IF(Calc!$I$7&lt;&gt;Calc!$K$6,"",IF(LEN(C48)=0,"",IF(C48=Calc!$C$9,0,(I47-$F$13)*Calc!$D$11+Calc!$D$12))),"")</f>
        <v>744.30756984060099</v>
      </c>
      <c r="G48" s="45"/>
      <c r="H48" s="45">
        <f>IFERROR(IF(Calc!$I$7&lt;&gt;Calc!$K$6,"",IF(LEN(C48)=0,"",IF(C48=Calc!$C$9,Dashboard!$F$13,Calc!$D$14))),"")</f>
        <v>12196.692175199485</v>
      </c>
      <c r="I48" s="45">
        <f>IFERROR(IF(Calc!$I$7&lt;&gt;Calc!$K$6,"",IF(LEN(C48)=0,"",I47-E48)),"")</f>
        <v>167181.43215638536</v>
      </c>
      <c r="J48" s="22"/>
      <c r="L48" s="78"/>
    </row>
    <row r="49" spans="2:12">
      <c r="B49" s="27"/>
      <c r="C49" s="43">
        <f>IFERROR(IF(Calc!$I$7&lt;&gt;Calc!$K$6,"",IF(C48="","",IF(C48=Calc!$C$9,"",IF(AND(C48=$F$18,$F$13&lt;=0),"",IF(C48=$F$18,Calc!$C$9,C48+1))))),"")</f>
        <v>27</v>
      </c>
      <c r="D49" s="44">
        <f>IFERROR(IF(Calc!$I$7&lt;&gt;Calc!$K$6,"",IF(C49="","",IF(C49=Calc!$C$9,D48,EDATE(D48,INDEX(Calc!$E$5:$E$8,MATCH(Dashboard!$F$11,Calc!$C$5:$C$8,0)))))),"")</f>
        <v>45497</v>
      </c>
      <c r="E49" s="45">
        <f>IFERROR(IF(Calc!$I$7&lt;&gt;Calc!$K$6,"",IF(LEN(C49)=0,"",H49-F49)),"")</f>
        <v>11500.10287454788</v>
      </c>
      <c r="F49" s="45">
        <f>IFERROR(IF(Calc!$I$7&lt;&gt;Calc!$K$6,"",IF(LEN(C49)=0,"",IF(C49=Calc!$C$9,0,(I48-$F$13)*Calc!$D$11+Calc!$D$12))),"")</f>
        <v>696.58930065160564</v>
      </c>
      <c r="G49" s="45"/>
      <c r="H49" s="45">
        <f>IFERROR(IF(Calc!$I$7&lt;&gt;Calc!$K$6,"",IF(LEN(C49)=0,"",IF(C49=Calc!$C$9,Dashboard!$F$13,Calc!$D$14))),"")</f>
        <v>12196.692175199485</v>
      </c>
      <c r="I49" s="45">
        <f>IFERROR(IF(Calc!$I$7&lt;&gt;Calc!$K$6,"",IF(LEN(C49)=0,"",I48-E49)),"")</f>
        <v>155681.32928183748</v>
      </c>
      <c r="J49" s="22"/>
      <c r="L49" s="78"/>
    </row>
    <row r="50" spans="2:12">
      <c r="B50" s="27"/>
      <c r="C50" s="43">
        <f>IFERROR(IF(Calc!$I$7&lt;&gt;Calc!$K$6,"",IF(C49="","",IF(C49=Calc!$C$9,"",IF(AND(C49=$F$18,$F$13&lt;=0),"",IF(C49=$F$18,Calc!$C$9,C49+1))))),"")</f>
        <v>28</v>
      </c>
      <c r="D50" s="44">
        <f>IFERROR(IF(Calc!$I$7&lt;&gt;Calc!$K$6,"",IF(C50="","",IF(C50=Calc!$C$9,D49,EDATE(D49,INDEX(Calc!$E$5:$E$8,MATCH(Dashboard!$F$11,Calc!$C$5:$C$8,0)))))),"")</f>
        <v>45528</v>
      </c>
      <c r="E50" s="45">
        <f>IFERROR(IF(Calc!$I$7&lt;&gt;Calc!$K$6,"",IF(LEN(C50)=0,"",H50-F50)),"")</f>
        <v>11548.019969858495</v>
      </c>
      <c r="F50" s="45">
        <f>IFERROR(IF(Calc!$I$7&lt;&gt;Calc!$K$6,"",IF(LEN(C50)=0,"",IF(C50=Calc!$C$9,0,(I49-$F$13)*Calc!$D$11+Calc!$D$12))),"")</f>
        <v>648.67220534098954</v>
      </c>
      <c r="G50" s="45"/>
      <c r="H50" s="45">
        <f>IFERROR(IF(Calc!$I$7&lt;&gt;Calc!$K$6,"",IF(LEN(C50)=0,"",IF(C50=Calc!$C$9,Dashboard!$F$13,Calc!$D$14))),"")</f>
        <v>12196.692175199485</v>
      </c>
      <c r="I50" s="45">
        <f>IFERROR(IF(Calc!$I$7&lt;&gt;Calc!$K$6,"",IF(LEN(C50)=0,"",I49-E50)),"")</f>
        <v>144133.30931197898</v>
      </c>
      <c r="J50" s="22"/>
      <c r="L50" s="78"/>
    </row>
    <row r="51" spans="2:12">
      <c r="B51" s="27"/>
      <c r="C51" s="43">
        <f>IFERROR(IF(Calc!$I$7&lt;&gt;Calc!$K$6,"",IF(C50="","",IF(C50=Calc!$C$9,"",IF(AND(C50=$F$18,$F$13&lt;=0),"",IF(C50=$F$18,Calc!$C$9,C50+1))))),"")</f>
        <v>29</v>
      </c>
      <c r="D51" s="44">
        <f>IFERROR(IF(Calc!$I$7&lt;&gt;Calc!$K$6,"",IF(C51="","",IF(C51=Calc!$C$9,D50,EDATE(D50,INDEX(Calc!$E$5:$E$8,MATCH(Dashboard!$F$11,Calc!$C$5:$C$8,0)))))),"")</f>
        <v>45559</v>
      </c>
      <c r="E51" s="45">
        <f>IFERROR(IF(Calc!$I$7&lt;&gt;Calc!$K$6,"",IF(LEN(C51)=0,"",H51-F51)),"")</f>
        <v>11596.136719732905</v>
      </c>
      <c r="F51" s="45">
        <f>IFERROR(IF(Calc!$I$7&lt;&gt;Calc!$K$6,"",IF(LEN(C51)=0,"",IF(C51=Calc!$C$9,0,(I50-$F$13)*Calc!$D$11+Calc!$D$12))),"")</f>
        <v>600.55545546657913</v>
      </c>
      <c r="G51" s="45"/>
      <c r="H51" s="45">
        <f>IFERROR(IF(Calc!$I$7&lt;&gt;Calc!$K$6,"",IF(LEN(C51)=0,"",IF(C51=Calc!$C$9,Dashboard!$F$13,Calc!$D$14))),"")</f>
        <v>12196.692175199485</v>
      </c>
      <c r="I51" s="45">
        <f>IFERROR(IF(Calc!$I$7&lt;&gt;Calc!$K$6,"",IF(LEN(C51)=0,"",I50-E51)),"")</f>
        <v>132537.17259224609</v>
      </c>
      <c r="J51" s="22"/>
      <c r="L51" s="78"/>
    </row>
    <row r="52" spans="2:12">
      <c r="B52" s="27"/>
      <c r="C52" s="43">
        <f>IFERROR(IF(Calc!$I$7&lt;&gt;Calc!$K$6,"",IF(C51="","",IF(C51=Calc!$C$9,"",IF(AND(C51=$F$18,$F$13&lt;=0),"",IF(C51=$F$18,Calc!$C$9,C51+1))))),"")</f>
        <v>30</v>
      </c>
      <c r="D52" s="44">
        <f>IFERROR(IF(Calc!$I$7&lt;&gt;Calc!$K$6,"",IF(C52="","",IF(C52=Calc!$C$9,D51,EDATE(D51,INDEX(Calc!$E$5:$E$8,MATCH(Dashboard!$F$11,Calc!$C$5:$C$8,0)))))),"")</f>
        <v>45589</v>
      </c>
      <c r="E52" s="45">
        <f>IFERROR(IF(Calc!$I$7&lt;&gt;Calc!$K$6,"",IF(LEN(C52)=0,"",H52-F52)),"")</f>
        <v>11644.453956065126</v>
      </c>
      <c r="F52" s="45">
        <f>IFERROR(IF(Calc!$I$7&lt;&gt;Calc!$K$6,"",IF(LEN(C52)=0,"",IF(C52=Calc!$C$9,0,(I51-$F$13)*Calc!$D$11+Calc!$D$12))),"")</f>
        <v>552.2382191343587</v>
      </c>
      <c r="G52" s="45"/>
      <c r="H52" s="45">
        <f>IFERROR(IF(Calc!$I$7&lt;&gt;Calc!$K$6,"",IF(LEN(C52)=0,"",IF(C52=Calc!$C$9,Dashboard!$F$13,Calc!$D$14))),"")</f>
        <v>12196.692175199485</v>
      </c>
      <c r="I52" s="45">
        <f>IFERROR(IF(Calc!$I$7&lt;&gt;Calc!$K$6,"",IF(LEN(C52)=0,"",I51-E52)),"")</f>
        <v>120892.71863618096</v>
      </c>
      <c r="J52" s="22"/>
      <c r="L52" s="78"/>
    </row>
    <row r="53" spans="2:12">
      <c r="B53" s="27"/>
      <c r="C53" s="43">
        <f>IFERROR(IF(Calc!$I$7&lt;&gt;Calc!$K$6,"",IF(C52="","",IF(C52=Calc!$C$9,"",IF(AND(C52=$F$18,$F$13&lt;=0),"",IF(C52=$F$18,Calc!$C$9,C52+1))))),"")</f>
        <v>31</v>
      </c>
      <c r="D53" s="44">
        <f>IFERROR(IF(Calc!$I$7&lt;&gt;Calc!$K$6,"",IF(C53="","",IF(C53=Calc!$C$9,D52,EDATE(D52,INDEX(Calc!$E$5:$E$8,MATCH(Dashboard!$F$11,Calc!$C$5:$C$8,0)))))),"")</f>
        <v>45620</v>
      </c>
      <c r="E53" s="45">
        <f>IFERROR(IF(Calc!$I$7&lt;&gt;Calc!$K$6,"",IF(LEN(C53)=0,"",H53-F53)),"")</f>
        <v>11692.972514215398</v>
      </c>
      <c r="F53" s="45">
        <f>IFERROR(IF(Calc!$I$7&lt;&gt;Calc!$K$6,"",IF(LEN(C53)=0,"",IF(C53=Calc!$C$9,0,(I52-$F$13)*Calc!$D$11+Calc!$D$12))),"")</f>
        <v>503.71966098408734</v>
      </c>
      <c r="G53" s="45"/>
      <c r="H53" s="45">
        <f>IFERROR(IF(Calc!$I$7&lt;&gt;Calc!$K$6,"",IF(LEN(C53)=0,"",IF(C53=Calc!$C$9,Dashboard!$F$13,Calc!$D$14))),"")</f>
        <v>12196.692175199485</v>
      </c>
      <c r="I53" s="45">
        <f>IFERROR(IF(Calc!$I$7&lt;&gt;Calc!$K$6,"",IF(LEN(C53)=0,"",I52-E53)),"")</f>
        <v>109199.74612196555</v>
      </c>
      <c r="J53" s="22"/>
      <c r="L53" s="78"/>
    </row>
    <row r="54" spans="2:12">
      <c r="B54" s="27"/>
      <c r="C54" s="43">
        <f>IFERROR(IF(Calc!$I$7&lt;&gt;Calc!$K$6,"",IF(C53="","",IF(C53=Calc!$C$9,"",IF(AND(C53=$F$18,$F$13&lt;=0),"",IF(C53=$F$18,Calc!$C$9,C53+1))))),"")</f>
        <v>32</v>
      </c>
      <c r="D54" s="44">
        <f>IFERROR(IF(Calc!$I$7&lt;&gt;Calc!$K$6,"",IF(C54="","",IF(C54=Calc!$C$9,D53,EDATE(D53,INDEX(Calc!$E$5:$E$8,MATCH(Dashboard!$F$11,Calc!$C$5:$C$8,0)))))),"")</f>
        <v>45650</v>
      </c>
      <c r="E54" s="45">
        <f>IFERROR(IF(Calc!$I$7&lt;&gt;Calc!$K$6,"",IF(LEN(C54)=0,"",H54-F54)),"")</f>
        <v>11741.693233024629</v>
      </c>
      <c r="F54" s="45">
        <f>IFERROR(IF(Calc!$I$7&lt;&gt;Calc!$K$6,"",IF(LEN(C54)=0,"",IF(C54=Calc!$C$9,0,(I53-$F$13)*Calc!$D$11+Calc!$D$12))),"")</f>
        <v>454.99894217485644</v>
      </c>
      <c r="G54" s="45"/>
      <c r="H54" s="45">
        <f>IFERROR(IF(Calc!$I$7&lt;&gt;Calc!$K$6,"",IF(LEN(C54)=0,"",IF(C54=Calc!$C$9,Dashboard!$F$13,Calc!$D$14))),"")</f>
        <v>12196.692175199485</v>
      </c>
      <c r="I54" s="45">
        <f>IFERROR(IF(Calc!$I$7&lt;&gt;Calc!$K$6,"",IF(LEN(C54)=0,"",I53-E54)),"")</f>
        <v>97458.052888940918</v>
      </c>
      <c r="J54" s="22"/>
      <c r="L54" s="78"/>
    </row>
    <row r="55" spans="2:12">
      <c r="B55" s="27"/>
      <c r="C55" s="43">
        <f>IFERROR(IF(Calc!$I$7&lt;&gt;Calc!$K$6,"",IF(C54="","",IF(C54=Calc!$C$9,"",IF(AND(C54=$F$18,$F$13&lt;=0),"",IF(C54=$F$18,Calc!$C$9,C54+1))))),"")</f>
        <v>33</v>
      </c>
      <c r="D55" s="44">
        <f>IFERROR(IF(Calc!$I$7&lt;&gt;Calc!$K$6,"",IF(C55="","",IF(C55=Calc!$C$9,D54,EDATE(D54,INDEX(Calc!$E$5:$E$8,MATCH(Dashboard!$F$11,Calc!$C$5:$C$8,0)))))),"")</f>
        <v>45681</v>
      </c>
      <c r="E55" s="45">
        <f>IFERROR(IF(Calc!$I$7&lt;&gt;Calc!$K$6,"",IF(LEN(C55)=0,"",H55-F55)),"")</f>
        <v>11790.616954828898</v>
      </c>
      <c r="F55" s="45">
        <f>IFERROR(IF(Calc!$I$7&lt;&gt;Calc!$K$6,"",IF(LEN(C55)=0,"",IF(C55=Calc!$C$9,0,(I54-$F$13)*Calc!$D$11+Calc!$D$12))),"")</f>
        <v>406.0752203705872</v>
      </c>
      <c r="G55" s="45"/>
      <c r="H55" s="45">
        <f>IFERROR(IF(Calc!$I$7&lt;&gt;Calc!$K$6,"",IF(LEN(C55)=0,"",IF(C55=Calc!$C$9,Dashboard!$F$13,Calc!$D$14))),"")</f>
        <v>12196.692175199485</v>
      </c>
      <c r="I55" s="45">
        <f>IFERROR(IF(Calc!$I$7&lt;&gt;Calc!$K$6,"",IF(LEN(C55)=0,"",I54-E55)),"")</f>
        <v>85667.435934112014</v>
      </c>
      <c r="J55" s="22"/>
      <c r="L55" s="78"/>
    </row>
    <row r="56" spans="2:12">
      <c r="B56" s="27"/>
      <c r="C56" s="43">
        <f>IFERROR(IF(Calc!$I$7&lt;&gt;Calc!$K$6,"",IF(C55="","",IF(C55=Calc!$C$9,"",IF(AND(C55=$F$18,$F$13&lt;=0),"",IF(C55=$F$18,Calc!$C$9,C55+1))))),"")</f>
        <v>34</v>
      </c>
      <c r="D56" s="44">
        <f>IFERROR(IF(Calc!$I$7&lt;&gt;Calc!$K$6,"",IF(C56="","",IF(C56=Calc!$C$9,D55,EDATE(D55,INDEX(Calc!$E$5:$E$8,MATCH(Dashboard!$F$11,Calc!$C$5:$C$8,0)))))),"")</f>
        <v>45712</v>
      </c>
      <c r="E56" s="45">
        <f>IFERROR(IF(Calc!$I$7&lt;&gt;Calc!$K$6,"",IF(LEN(C56)=0,"",H56-F56)),"")</f>
        <v>11839.744525474018</v>
      </c>
      <c r="F56" s="45">
        <f>IFERROR(IF(Calc!$I$7&lt;&gt;Calc!$K$6,"",IF(LEN(C56)=0,"",IF(C56=Calc!$C$9,0,(I55-$F$13)*Calc!$D$11+Calc!$D$12))),"")</f>
        <v>356.9476497254667</v>
      </c>
      <c r="G56" s="45"/>
      <c r="H56" s="45">
        <f>IFERROR(IF(Calc!$I$7&lt;&gt;Calc!$K$6,"",IF(LEN(C56)=0,"",IF(C56=Calc!$C$9,Dashboard!$F$13,Calc!$D$14))),"")</f>
        <v>12196.692175199485</v>
      </c>
      <c r="I56" s="45">
        <f>IFERROR(IF(Calc!$I$7&lt;&gt;Calc!$K$6,"",IF(LEN(C56)=0,"",I55-E56)),"")</f>
        <v>73827.691408637998</v>
      </c>
      <c r="J56" s="22"/>
      <c r="L56" s="78"/>
    </row>
    <row r="57" spans="2:12">
      <c r="B57" s="27"/>
      <c r="C57" s="43">
        <f>IFERROR(IF(Calc!$I$7&lt;&gt;Calc!$K$6,"",IF(C56="","",IF(C56=Calc!$C$9,"",IF(AND(C56=$F$18,$F$13&lt;=0),"",IF(C56=$F$18,Calc!$C$9,C56+1))))),"")</f>
        <v>35</v>
      </c>
      <c r="D57" s="44">
        <f>IFERROR(IF(Calc!$I$7&lt;&gt;Calc!$K$6,"",IF(C57="","",IF(C57=Calc!$C$9,D56,EDATE(D56,INDEX(Calc!$E$5:$E$8,MATCH(Dashboard!$F$11,Calc!$C$5:$C$8,0)))))),"")</f>
        <v>45740</v>
      </c>
      <c r="E57" s="45">
        <f>IFERROR(IF(Calc!$I$7&lt;&gt;Calc!$K$6,"",IF(LEN(C57)=0,"",H57-F57)),"")</f>
        <v>11889.07679433016</v>
      </c>
      <c r="F57" s="45">
        <f>IFERROR(IF(Calc!$I$7&lt;&gt;Calc!$K$6,"",IF(LEN(C57)=0,"",IF(C57=Calc!$C$9,0,(I56-$F$13)*Calc!$D$11+Calc!$D$12))),"")</f>
        <v>307.61538086932501</v>
      </c>
      <c r="G57" s="45"/>
      <c r="H57" s="45">
        <f>IFERROR(IF(Calc!$I$7&lt;&gt;Calc!$K$6,"",IF(LEN(C57)=0,"",IF(C57=Calc!$C$9,Dashboard!$F$13,Calc!$D$14))),"")</f>
        <v>12196.692175199485</v>
      </c>
      <c r="I57" s="45">
        <f>IFERROR(IF(Calc!$I$7&lt;&gt;Calc!$K$6,"",IF(LEN(C57)=0,"",I56-E57)),"")</f>
        <v>61938.614614307837</v>
      </c>
      <c r="J57" s="22"/>
      <c r="L57" s="78"/>
    </row>
    <row r="58" spans="2:12">
      <c r="B58" s="27"/>
      <c r="C58" s="43">
        <f>IFERROR(IF(Calc!$I$7&lt;&gt;Calc!$K$6,"",IF(C57="","",IF(C57=Calc!$C$9,"",IF(AND(C57=$F$18,$F$13&lt;=0),"",IF(C57=$F$18,Calc!$C$9,C57+1))))),"")</f>
        <v>36</v>
      </c>
      <c r="D58" s="44">
        <f>IFERROR(IF(Calc!$I$7&lt;&gt;Calc!$K$6,"",IF(C58="","",IF(C58=Calc!$C$9,D57,EDATE(D57,INDEX(Calc!$E$5:$E$8,MATCH(Dashboard!$F$11,Calc!$C$5:$C$8,0)))))),"")</f>
        <v>45771</v>
      </c>
      <c r="E58" s="45">
        <f>IFERROR(IF(Calc!$I$7&lt;&gt;Calc!$K$6,"",IF(LEN(C58)=0,"",H58-F58)),"")</f>
        <v>11938.614614306536</v>
      </c>
      <c r="F58" s="45">
        <f>IFERROR(IF(Calc!$I$7&lt;&gt;Calc!$K$6,"",IF(LEN(C58)=0,"",IF(C58=Calc!$C$9,0,(I57-$F$13)*Calc!$D$11+Calc!$D$12))),"")</f>
        <v>258.07756089294935</v>
      </c>
      <c r="G58" s="45"/>
      <c r="H58" s="45">
        <f>IFERROR(IF(Calc!$I$7&lt;&gt;Calc!$K$6,"",IF(LEN(C58)=0,"",IF(C58=Calc!$C$9,Dashboard!$F$13,Calc!$D$14))),"")</f>
        <v>12196.692175199485</v>
      </c>
      <c r="I58" s="45">
        <f>IFERROR(IF(Calc!$I$7&lt;&gt;Calc!$K$6,"",IF(LEN(C58)=0,"",I57-E58)),"")</f>
        <v>50000.000000001302</v>
      </c>
      <c r="J58" s="22"/>
      <c r="L58" s="78"/>
    </row>
    <row r="59" spans="2:12">
      <c r="B59" s="27"/>
      <c r="C59" s="43" t="str">
        <f>IFERROR(IF(Calc!$I$7&lt;&gt;Calc!$K$6,"",IF(C58="","",IF(C58=Calc!$C$9,"",IF(AND(C58=$F$18,$F$13&lt;=0),"",IF(C58=$F$18,Calc!$C$9,C58+1))))),"")</f>
        <v>Balloon</v>
      </c>
      <c r="D59" s="44">
        <f>IFERROR(IF(Calc!$I$7&lt;&gt;Calc!$K$6,"",IF(C59="","",IF(C59=Calc!$C$9,D58,EDATE(D58,INDEX(Calc!$E$5:$E$8,MATCH(Dashboard!$F$11,Calc!$C$5:$C$8,0)))))),"")</f>
        <v>45771</v>
      </c>
      <c r="E59" s="45">
        <f>IFERROR(IF(Calc!$I$7&lt;&gt;Calc!$K$6,"",IF(LEN(C59)=0,"",H59-F59)),"")</f>
        <v>50000</v>
      </c>
      <c r="F59" s="45">
        <f>IFERROR(IF(Calc!$I$7&lt;&gt;Calc!$K$6,"",IF(LEN(C59)=0,"",IF(C59=Calc!$C$9,0,(I58-$F$13)*Calc!$D$11+Calc!$D$12))),"")</f>
        <v>0</v>
      </c>
      <c r="G59" s="45"/>
      <c r="H59" s="45">
        <f>IFERROR(IF(Calc!$I$7&lt;&gt;Calc!$K$6,"",IF(LEN(C59)=0,"",IF(C59=Calc!$C$9,Dashboard!$F$13,Calc!$D$14))),"")</f>
        <v>50000</v>
      </c>
      <c r="I59" s="45">
        <f>IFERROR(IF(Calc!$I$7&lt;&gt;Calc!$K$6,"",IF(LEN(C59)=0,"",I58-E59)),"")</f>
        <v>1.3023964129388332E-9</v>
      </c>
      <c r="J59" s="22"/>
      <c r="L59" s="78"/>
    </row>
    <row r="60" spans="2:12">
      <c r="B60" s="27"/>
      <c r="C60" s="100"/>
      <c r="D60" s="100"/>
      <c r="E60" s="100"/>
      <c r="F60" s="100"/>
      <c r="G60" s="100"/>
      <c r="H60" s="100"/>
      <c r="I60" s="100"/>
      <c r="J60" s="22"/>
    </row>
    <row r="61" spans="2:12">
      <c r="B61" s="27"/>
      <c r="C61" s="101"/>
      <c r="D61" s="101"/>
      <c r="E61" s="101"/>
      <c r="F61" s="101"/>
      <c r="G61" s="101"/>
      <c r="H61" s="101"/>
      <c r="I61" s="101"/>
      <c r="J61" s="22"/>
    </row>
    <row r="62" spans="2:12">
      <c r="B62" s="27"/>
      <c r="C62" s="101"/>
      <c r="D62" s="101"/>
      <c r="E62" s="101"/>
      <c r="F62" s="101"/>
      <c r="G62" s="101"/>
      <c r="H62" s="101"/>
      <c r="I62" s="101"/>
      <c r="J62" s="22"/>
    </row>
    <row r="63" spans="2:12">
      <c r="B63" s="27"/>
      <c r="C63" s="101"/>
      <c r="D63" s="101"/>
      <c r="E63" s="101"/>
      <c r="F63" s="101"/>
      <c r="G63" s="101"/>
      <c r="H63" s="101"/>
      <c r="I63" s="101"/>
      <c r="J63" s="22"/>
    </row>
    <row r="64" spans="2:12">
      <c r="B64" s="27"/>
      <c r="C64" s="101"/>
      <c r="D64" s="101"/>
      <c r="E64" s="101"/>
      <c r="F64" s="101"/>
      <c r="G64" s="101"/>
      <c r="H64" s="101"/>
      <c r="I64" s="101"/>
      <c r="J64" s="22"/>
    </row>
    <row r="65" spans="2:10">
      <c r="B65" s="27"/>
      <c r="C65" s="101"/>
      <c r="D65" s="101"/>
      <c r="E65" s="101"/>
      <c r="F65" s="101"/>
      <c r="G65" s="101"/>
      <c r="H65" s="101"/>
      <c r="I65" s="101"/>
      <c r="J65" s="22"/>
    </row>
    <row r="66" spans="2:10">
      <c r="B66" s="27"/>
      <c r="C66" s="101"/>
      <c r="D66" s="101"/>
      <c r="E66" s="101"/>
      <c r="F66" s="101"/>
      <c r="G66" s="101"/>
      <c r="H66" s="101"/>
      <c r="I66" s="101"/>
      <c r="J66" s="22"/>
    </row>
    <row r="67" spans="2:10">
      <c r="B67" s="27"/>
      <c r="C67" s="101"/>
      <c r="D67" s="101"/>
      <c r="E67" s="101"/>
      <c r="F67" s="101"/>
      <c r="G67" s="101"/>
      <c r="H67" s="101"/>
      <c r="I67" s="101"/>
      <c r="J67" s="22"/>
    </row>
    <row r="68" spans="2:10">
      <c r="B68" s="27"/>
      <c r="C68" s="101"/>
      <c r="D68" s="101"/>
      <c r="E68" s="101"/>
      <c r="F68" s="101"/>
      <c r="G68" s="101"/>
      <c r="H68" s="101"/>
      <c r="I68" s="101"/>
      <c r="J68" s="22"/>
    </row>
    <row r="69" spans="2:10">
      <c r="B69" s="27"/>
      <c r="C69" s="101"/>
      <c r="D69" s="101"/>
      <c r="E69" s="101"/>
      <c r="F69" s="101"/>
      <c r="G69" s="101"/>
      <c r="H69" s="101"/>
      <c r="I69" s="101"/>
      <c r="J69" s="22"/>
    </row>
    <row r="70" spans="2:10">
      <c r="B70" s="27"/>
      <c r="C70" s="101"/>
      <c r="D70" s="101"/>
      <c r="E70" s="101"/>
      <c r="F70" s="101"/>
      <c r="G70" s="101"/>
      <c r="H70" s="101"/>
      <c r="I70" s="101"/>
      <c r="J70" s="22"/>
    </row>
    <row r="71" spans="2:10">
      <c r="B71" s="27"/>
      <c r="C71" s="101"/>
      <c r="D71" s="101"/>
      <c r="E71" s="101"/>
      <c r="F71" s="101"/>
      <c r="G71" s="101"/>
      <c r="H71" s="101"/>
      <c r="I71" s="101"/>
      <c r="J71" s="22"/>
    </row>
    <row r="72" spans="2:10">
      <c r="B72" s="27"/>
      <c r="C72" s="101"/>
      <c r="D72" s="101"/>
      <c r="E72" s="101"/>
      <c r="F72" s="101"/>
      <c r="G72" s="101"/>
      <c r="H72" s="101"/>
      <c r="I72" s="101"/>
      <c r="J72" s="22"/>
    </row>
    <row r="73" spans="2:10">
      <c r="B73" s="27"/>
      <c r="C73" s="101"/>
      <c r="D73" s="101"/>
      <c r="E73" s="101"/>
      <c r="F73" s="101"/>
      <c r="G73" s="101"/>
      <c r="H73" s="101"/>
      <c r="I73" s="101"/>
      <c r="J73" s="22"/>
    </row>
    <row r="74" spans="2:10">
      <c r="B74" s="27"/>
      <c r="C74" s="101"/>
      <c r="D74" s="101"/>
      <c r="E74" s="101"/>
      <c r="F74" s="101"/>
      <c r="G74" s="101"/>
      <c r="H74" s="101"/>
      <c r="I74" s="101"/>
      <c r="J74" s="22"/>
    </row>
    <row r="75" spans="2:10">
      <c r="B75" s="27"/>
      <c r="C75" s="101"/>
      <c r="D75" s="101"/>
      <c r="E75" s="101"/>
      <c r="F75" s="101"/>
      <c r="G75" s="101"/>
      <c r="H75" s="101"/>
      <c r="I75" s="101"/>
      <c r="J75" s="22"/>
    </row>
    <row r="76" spans="2:10">
      <c r="B76" s="27"/>
      <c r="C76" s="101"/>
      <c r="D76" s="101"/>
      <c r="E76" s="101"/>
      <c r="F76" s="101"/>
      <c r="G76" s="101"/>
      <c r="H76" s="101"/>
      <c r="I76" s="101"/>
      <c r="J76" s="22"/>
    </row>
    <row r="77" spans="2:10">
      <c r="B77" s="27"/>
      <c r="C77" s="101"/>
      <c r="D77" s="101"/>
      <c r="E77" s="101"/>
      <c r="F77" s="101"/>
      <c r="G77" s="101"/>
      <c r="H77" s="101"/>
      <c r="I77" s="101"/>
      <c r="J77" s="22"/>
    </row>
    <row r="78" spans="2:10">
      <c r="B78" s="27"/>
      <c r="C78" s="101"/>
      <c r="D78" s="101"/>
      <c r="E78" s="101"/>
      <c r="F78" s="101"/>
      <c r="G78" s="101"/>
      <c r="H78" s="101"/>
      <c r="I78" s="101"/>
      <c r="J78" s="22"/>
    </row>
    <row r="79" spans="2:10">
      <c r="B79" s="27"/>
      <c r="C79" s="101"/>
      <c r="D79" s="101"/>
      <c r="E79" s="101"/>
      <c r="F79" s="101"/>
      <c r="G79" s="101"/>
      <c r="H79" s="101"/>
      <c r="I79" s="101"/>
      <c r="J79" s="22"/>
    </row>
    <row r="80" spans="2:10">
      <c r="B80" s="27"/>
      <c r="C80" s="101"/>
      <c r="D80" s="101"/>
      <c r="E80" s="101"/>
      <c r="F80" s="101"/>
      <c r="G80" s="101"/>
      <c r="H80" s="101"/>
      <c r="I80" s="101"/>
      <c r="J80" s="22"/>
    </row>
    <row r="81" spans="2:10">
      <c r="B81" s="27"/>
      <c r="C81" s="101"/>
      <c r="D81" s="101"/>
      <c r="E81" s="101"/>
      <c r="F81" s="101"/>
      <c r="G81" s="101"/>
      <c r="H81" s="101"/>
      <c r="I81" s="101"/>
      <c r="J81" s="22"/>
    </row>
    <row r="82" spans="2:10">
      <c r="B82" s="27"/>
      <c r="C82" s="101"/>
      <c r="D82" s="101"/>
      <c r="E82" s="101"/>
      <c r="F82" s="101"/>
      <c r="G82" s="101"/>
      <c r="H82" s="101"/>
      <c r="I82" s="101"/>
      <c r="J82" s="22"/>
    </row>
    <row r="83" spans="2:10">
      <c r="B83" s="27"/>
      <c r="C83" s="101"/>
      <c r="D83" s="101"/>
      <c r="E83" s="101"/>
      <c r="F83" s="101"/>
      <c r="G83" s="101"/>
      <c r="H83" s="101"/>
      <c r="I83" s="101"/>
      <c r="J83" s="22"/>
    </row>
    <row r="84" spans="2:10">
      <c r="B84" s="27"/>
      <c r="C84" s="101"/>
      <c r="D84" s="101"/>
      <c r="E84" s="101"/>
      <c r="F84" s="101"/>
      <c r="G84" s="101"/>
      <c r="H84" s="101"/>
      <c r="I84" s="101"/>
      <c r="J84" s="22"/>
    </row>
    <row r="85" spans="2:10">
      <c r="B85" s="27"/>
      <c r="C85" s="101"/>
      <c r="D85" s="101"/>
      <c r="E85" s="101"/>
      <c r="F85" s="101"/>
      <c r="G85" s="101"/>
      <c r="H85" s="101"/>
      <c r="I85" s="101"/>
      <c r="J85" s="22"/>
    </row>
    <row r="86" spans="2:10">
      <c r="B86" s="27"/>
      <c r="C86" s="101"/>
      <c r="D86" s="101"/>
      <c r="E86" s="101"/>
      <c r="F86" s="101"/>
      <c r="G86" s="101"/>
      <c r="H86" s="101"/>
      <c r="I86" s="101"/>
      <c r="J86" s="22"/>
    </row>
    <row r="87" spans="2:10">
      <c r="B87" s="27"/>
      <c r="C87" s="101"/>
      <c r="D87" s="101"/>
      <c r="E87" s="101"/>
      <c r="F87" s="101"/>
      <c r="G87" s="101"/>
      <c r="H87" s="101"/>
      <c r="I87" s="101"/>
      <c r="J87" s="22"/>
    </row>
    <row r="88" spans="2:10">
      <c r="B88" s="27"/>
      <c r="C88" s="101"/>
      <c r="D88" s="101"/>
      <c r="E88" s="101"/>
      <c r="F88" s="101"/>
      <c r="G88" s="101"/>
      <c r="H88" s="101"/>
      <c r="I88" s="101"/>
      <c r="J88" s="22"/>
    </row>
    <row r="89" spans="2:10">
      <c r="B89" s="27"/>
      <c r="C89" s="101"/>
      <c r="D89" s="101"/>
      <c r="E89" s="101"/>
      <c r="F89" s="101"/>
      <c r="G89" s="101"/>
      <c r="H89" s="101"/>
      <c r="I89" s="101"/>
      <c r="J89" s="22"/>
    </row>
    <row r="90" spans="2:10">
      <c r="B90" s="27"/>
      <c r="C90" s="101"/>
      <c r="D90" s="101"/>
      <c r="E90" s="101"/>
      <c r="F90" s="101"/>
      <c r="G90" s="101"/>
      <c r="H90" s="101"/>
      <c r="I90" s="101"/>
      <c r="J90" s="22"/>
    </row>
    <row r="91" spans="2:10">
      <c r="B91" s="27"/>
      <c r="C91" s="101"/>
      <c r="D91" s="101"/>
      <c r="E91" s="101"/>
      <c r="F91" s="101"/>
      <c r="G91" s="101"/>
      <c r="H91" s="101"/>
      <c r="I91" s="101"/>
      <c r="J91" s="22"/>
    </row>
    <row r="92" spans="2:10">
      <c r="B92" s="27"/>
      <c r="C92" s="101"/>
      <c r="D92" s="101"/>
      <c r="E92" s="101"/>
      <c r="F92" s="101"/>
      <c r="G92" s="101"/>
      <c r="H92" s="101"/>
      <c r="I92" s="101"/>
      <c r="J92" s="22"/>
    </row>
    <row r="93" spans="2:10">
      <c r="B93" s="27"/>
      <c r="C93" s="101"/>
      <c r="D93" s="101"/>
      <c r="E93" s="101"/>
      <c r="F93" s="101"/>
      <c r="G93" s="101"/>
      <c r="H93" s="101"/>
      <c r="I93" s="101"/>
      <c r="J93" s="22"/>
    </row>
    <row r="94" spans="2:10">
      <c r="B94" s="27"/>
      <c r="C94" s="101"/>
      <c r="D94" s="101"/>
      <c r="E94" s="101"/>
      <c r="F94" s="101"/>
      <c r="G94" s="101"/>
      <c r="H94" s="101"/>
      <c r="I94" s="101"/>
      <c r="J94" s="22"/>
    </row>
    <row r="95" spans="2:10">
      <c r="B95" s="27"/>
      <c r="C95" s="101"/>
      <c r="D95" s="101"/>
      <c r="E95" s="101"/>
      <c r="F95" s="101"/>
      <c r="G95" s="101"/>
      <c r="H95" s="101"/>
      <c r="I95" s="101"/>
      <c r="J95" s="22"/>
    </row>
    <row r="96" spans="2:10">
      <c r="B96" s="27"/>
      <c r="C96" s="101"/>
      <c r="D96" s="101"/>
      <c r="E96" s="101"/>
      <c r="F96" s="101"/>
      <c r="G96" s="101"/>
      <c r="H96" s="101"/>
      <c r="I96" s="101"/>
      <c r="J96" s="22"/>
    </row>
    <row r="97" spans="2:10">
      <c r="B97" s="27"/>
      <c r="C97" s="101"/>
      <c r="D97" s="101"/>
      <c r="E97" s="101"/>
      <c r="F97" s="101"/>
      <c r="G97" s="101"/>
      <c r="H97" s="101"/>
      <c r="I97" s="101"/>
      <c r="J97" s="22"/>
    </row>
    <row r="98" spans="2:10">
      <c r="B98" s="27"/>
      <c r="C98" s="101"/>
      <c r="D98" s="101"/>
      <c r="E98" s="101"/>
      <c r="F98" s="101"/>
      <c r="G98" s="101"/>
      <c r="H98" s="101"/>
      <c r="I98" s="101"/>
      <c r="J98" s="22"/>
    </row>
    <row r="99" spans="2:10">
      <c r="B99" s="27"/>
      <c r="C99" s="101"/>
      <c r="D99" s="101"/>
      <c r="E99" s="101"/>
      <c r="F99" s="101"/>
      <c r="G99" s="101"/>
      <c r="H99" s="101"/>
      <c r="I99" s="101"/>
      <c r="J99" s="22"/>
    </row>
    <row r="100" spans="2:10">
      <c r="B100" s="27"/>
      <c r="C100" s="101"/>
      <c r="D100" s="101"/>
      <c r="E100" s="101"/>
      <c r="F100" s="101"/>
      <c r="G100" s="101"/>
      <c r="H100" s="101"/>
      <c r="I100" s="101"/>
      <c r="J100" s="22"/>
    </row>
    <row r="101" spans="2:10">
      <c r="B101" s="27"/>
      <c r="C101" s="101"/>
      <c r="D101" s="101"/>
      <c r="E101" s="101"/>
      <c r="F101" s="101"/>
      <c r="G101" s="101"/>
      <c r="H101" s="101"/>
      <c r="I101" s="101"/>
      <c r="J101" s="22"/>
    </row>
    <row r="102" spans="2:10">
      <c r="B102" s="27"/>
      <c r="C102" s="101"/>
      <c r="D102" s="101"/>
      <c r="E102" s="101"/>
      <c r="F102" s="101"/>
      <c r="G102" s="101"/>
      <c r="H102" s="101"/>
      <c r="I102" s="101"/>
      <c r="J102" s="22"/>
    </row>
    <row r="103" spans="2:10">
      <c r="B103" s="27"/>
      <c r="C103" s="101"/>
      <c r="D103" s="101"/>
      <c r="E103" s="101"/>
      <c r="F103" s="101"/>
      <c r="G103" s="101"/>
      <c r="H103" s="101"/>
      <c r="I103" s="101"/>
      <c r="J103" s="22"/>
    </row>
    <row r="104" spans="2:10">
      <c r="B104" s="27"/>
      <c r="C104" s="101"/>
      <c r="D104" s="101"/>
      <c r="E104" s="101"/>
      <c r="F104" s="101"/>
      <c r="G104" s="101"/>
      <c r="H104" s="101"/>
      <c r="I104" s="101"/>
      <c r="J104" s="22"/>
    </row>
    <row r="105" spans="2:10">
      <c r="B105" s="27"/>
      <c r="C105" s="101"/>
      <c r="D105" s="101"/>
      <c r="E105" s="101"/>
      <c r="F105" s="101"/>
      <c r="G105" s="101"/>
      <c r="H105" s="101"/>
      <c r="I105" s="101"/>
      <c r="J105" s="22"/>
    </row>
    <row r="106" spans="2:10">
      <c r="B106" s="27"/>
      <c r="C106" s="101"/>
      <c r="D106" s="101"/>
      <c r="E106" s="101"/>
      <c r="F106" s="101"/>
      <c r="G106" s="101"/>
      <c r="H106" s="101"/>
      <c r="I106" s="101"/>
      <c r="J106" s="22"/>
    </row>
    <row r="107" spans="2:10">
      <c r="B107" s="27"/>
      <c r="C107" s="101"/>
      <c r="D107" s="101"/>
      <c r="E107" s="101"/>
      <c r="F107" s="101"/>
      <c r="G107" s="101"/>
      <c r="H107" s="101"/>
      <c r="I107" s="101"/>
      <c r="J107" s="22"/>
    </row>
    <row r="108" spans="2:10">
      <c r="B108" s="27"/>
      <c r="C108" s="101"/>
      <c r="D108" s="101"/>
      <c r="E108" s="101"/>
      <c r="F108" s="101"/>
      <c r="G108" s="101"/>
      <c r="H108" s="101"/>
      <c r="I108" s="101"/>
      <c r="J108" s="22"/>
    </row>
    <row r="109" spans="2:10">
      <c r="B109" s="27"/>
      <c r="C109" s="101"/>
      <c r="D109" s="101"/>
      <c r="E109" s="101"/>
      <c r="F109" s="101"/>
      <c r="G109" s="101"/>
      <c r="H109" s="101"/>
      <c r="I109" s="101"/>
      <c r="J109" s="22"/>
    </row>
    <row r="110" spans="2:10">
      <c r="B110" s="27"/>
      <c r="C110" s="101"/>
      <c r="D110" s="101"/>
      <c r="E110" s="101"/>
      <c r="F110" s="101"/>
      <c r="G110" s="101"/>
      <c r="H110" s="101"/>
      <c r="I110" s="101"/>
      <c r="J110" s="22"/>
    </row>
    <row r="111" spans="2:10">
      <c r="B111" s="27"/>
      <c r="C111" s="101"/>
      <c r="D111" s="101"/>
      <c r="E111" s="101"/>
      <c r="F111" s="101"/>
      <c r="G111" s="101"/>
      <c r="H111" s="101"/>
      <c r="I111" s="101"/>
      <c r="J111" s="22"/>
    </row>
    <row r="112" spans="2:10">
      <c r="B112" s="27"/>
      <c r="C112" s="101"/>
      <c r="D112" s="101"/>
      <c r="E112" s="101"/>
      <c r="F112" s="101"/>
      <c r="G112" s="101"/>
      <c r="H112" s="101"/>
      <c r="I112" s="101"/>
      <c r="J112" s="22"/>
    </row>
    <row r="113" spans="2:10">
      <c r="B113" s="27"/>
      <c r="C113" s="101"/>
      <c r="D113" s="101"/>
      <c r="E113" s="101"/>
      <c r="F113" s="101"/>
      <c r="G113" s="101"/>
      <c r="H113" s="101"/>
      <c r="I113" s="101"/>
      <c r="J113" s="22"/>
    </row>
    <row r="114" spans="2:10">
      <c r="B114" s="27"/>
      <c r="C114" s="101"/>
      <c r="D114" s="101"/>
      <c r="E114" s="101"/>
      <c r="F114" s="101"/>
      <c r="G114" s="101"/>
      <c r="H114" s="101"/>
      <c r="I114" s="101"/>
      <c r="J114" s="22"/>
    </row>
    <row r="115" spans="2:10">
      <c r="B115" s="27"/>
      <c r="C115" s="101"/>
      <c r="D115" s="101"/>
      <c r="E115" s="101"/>
      <c r="F115" s="101"/>
      <c r="G115" s="101"/>
      <c r="H115" s="101"/>
      <c r="I115" s="101"/>
      <c r="J115" s="22"/>
    </row>
    <row r="116" spans="2:10">
      <c r="B116" s="27"/>
      <c r="C116" s="101"/>
      <c r="D116" s="101"/>
      <c r="E116" s="101"/>
      <c r="F116" s="101"/>
      <c r="G116" s="101"/>
      <c r="H116" s="101"/>
      <c r="I116" s="101"/>
      <c r="J116" s="22"/>
    </row>
    <row r="117" spans="2:10">
      <c r="B117" s="27"/>
      <c r="C117" s="101"/>
      <c r="D117" s="101"/>
      <c r="E117" s="101"/>
      <c r="F117" s="101"/>
      <c r="G117" s="101"/>
      <c r="H117" s="101"/>
      <c r="I117" s="101"/>
      <c r="J117" s="22"/>
    </row>
    <row r="118" spans="2:10">
      <c r="B118" s="27"/>
      <c r="C118" s="101"/>
      <c r="D118" s="101"/>
      <c r="E118" s="101"/>
      <c r="F118" s="101"/>
      <c r="G118" s="101"/>
      <c r="H118" s="101"/>
      <c r="I118" s="101"/>
      <c r="J118" s="22"/>
    </row>
    <row r="119" spans="2:10">
      <c r="B119" s="27"/>
      <c r="C119" s="101"/>
      <c r="D119" s="101"/>
      <c r="E119" s="101"/>
      <c r="F119" s="101"/>
      <c r="G119" s="101"/>
      <c r="H119" s="101"/>
      <c r="I119" s="101"/>
      <c r="J119" s="22"/>
    </row>
    <row r="120" spans="2:10">
      <c r="B120" s="27"/>
      <c r="C120" s="101"/>
      <c r="D120" s="101"/>
      <c r="E120" s="101"/>
      <c r="F120" s="101"/>
      <c r="G120" s="101"/>
      <c r="H120" s="101"/>
      <c r="I120" s="101"/>
      <c r="J120" s="22"/>
    </row>
    <row r="121" spans="2:10">
      <c r="B121" s="27"/>
      <c r="C121" s="101"/>
      <c r="D121" s="101"/>
      <c r="E121" s="101"/>
      <c r="F121" s="101"/>
      <c r="G121" s="101"/>
      <c r="H121" s="101"/>
      <c r="I121" s="101"/>
      <c r="J121" s="22"/>
    </row>
    <row r="122" spans="2:10">
      <c r="B122" s="27"/>
      <c r="C122" s="101"/>
      <c r="D122" s="101"/>
      <c r="E122" s="101"/>
      <c r="F122" s="101"/>
      <c r="G122" s="101"/>
      <c r="H122" s="101"/>
      <c r="I122" s="101"/>
      <c r="J122" s="22"/>
    </row>
    <row r="123" spans="2:10">
      <c r="B123" s="27"/>
      <c r="C123" s="101"/>
      <c r="D123" s="101"/>
      <c r="E123" s="101"/>
      <c r="F123" s="101"/>
      <c r="G123" s="101"/>
      <c r="H123" s="101"/>
      <c r="I123" s="101"/>
      <c r="J123" s="22"/>
    </row>
    <row r="124" spans="2:10">
      <c r="B124" s="27"/>
      <c r="C124" s="101"/>
      <c r="D124" s="101"/>
      <c r="E124" s="101"/>
      <c r="F124" s="101"/>
      <c r="G124" s="101"/>
      <c r="H124" s="101"/>
      <c r="I124" s="101"/>
      <c r="J124" s="22"/>
    </row>
    <row r="125" spans="2:10">
      <c r="B125" s="27"/>
      <c r="C125" s="101"/>
      <c r="D125" s="101"/>
      <c r="E125" s="101"/>
      <c r="F125" s="101"/>
      <c r="G125" s="101"/>
      <c r="H125" s="101"/>
      <c r="I125" s="101"/>
      <c r="J125" s="22"/>
    </row>
    <row r="126" spans="2:10">
      <c r="B126" s="27"/>
      <c r="C126" s="101"/>
      <c r="D126" s="101"/>
      <c r="E126" s="101"/>
      <c r="F126" s="101"/>
      <c r="G126" s="101"/>
      <c r="H126" s="101"/>
      <c r="I126" s="101"/>
      <c r="J126" s="22"/>
    </row>
    <row r="127" spans="2:10">
      <c r="B127" s="27"/>
      <c r="C127" s="101"/>
      <c r="D127" s="101"/>
      <c r="E127" s="101"/>
      <c r="F127" s="101"/>
      <c r="G127" s="101"/>
      <c r="H127" s="101"/>
      <c r="I127" s="101"/>
      <c r="J127" s="22"/>
    </row>
    <row r="128" spans="2:10">
      <c r="B128" s="27"/>
      <c r="C128" s="101"/>
      <c r="D128" s="101"/>
      <c r="E128" s="101"/>
      <c r="F128" s="101"/>
      <c r="G128" s="101"/>
      <c r="H128" s="101"/>
      <c r="I128" s="101"/>
      <c r="J128" s="22"/>
    </row>
    <row r="129" spans="2:10">
      <c r="B129" s="27"/>
      <c r="C129" s="101"/>
      <c r="D129" s="101"/>
      <c r="E129" s="101"/>
      <c r="F129" s="101"/>
      <c r="G129" s="101"/>
      <c r="H129" s="101"/>
      <c r="I129" s="101"/>
      <c r="J129" s="22"/>
    </row>
    <row r="130" spans="2:10">
      <c r="B130" s="27"/>
      <c r="C130" s="101"/>
      <c r="D130" s="101"/>
      <c r="E130" s="101"/>
      <c r="F130" s="101"/>
      <c r="G130" s="101"/>
      <c r="H130" s="101"/>
      <c r="I130" s="101"/>
      <c r="J130" s="22"/>
    </row>
    <row r="131" spans="2:10">
      <c r="B131" s="27"/>
      <c r="C131" s="101"/>
      <c r="D131" s="101"/>
      <c r="E131" s="101"/>
      <c r="F131" s="101"/>
      <c r="G131" s="101"/>
      <c r="H131" s="101"/>
      <c r="I131" s="101"/>
      <c r="J131" s="22"/>
    </row>
    <row r="132" spans="2:10">
      <c r="B132" s="27"/>
      <c r="C132" s="101"/>
      <c r="D132" s="101"/>
      <c r="E132" s="101"/>
      <c r="F132" s="101"/>
      <c r="G132" s="101"/>
      <c r="H132" s="101"/>
      <c r="I132" s="101"/>
      <c r="J132" s="22"/>
    </row>
    <row r="133" spans="2:10">
      <c r="B133" s="27"/>
      <c r="C133" s="101"/>
      <c r="D133" s="101"/>
      <c r="E133" s="101"/>
      <c r="F133" s="101"/>
      <c r="G133" s="101"/>
      <c r="H133" s="101"/>
      <c r="I133" s="101"/>
      <c r="J133" s="22"/>
    </row>
    <row r="134" spans="2:10">
      <c r="B134" s="27"/>
      <c r="C134" s="101"/>
      <c r="D134" s="101"/>
      <c r="E134" s="101"/>
      <c r="F134" s="101"/>
      <c r="G134" s="101"/>
      <c r="H134" s="101"/>
      <c r="I134" s="101"/>
      <c r="J134" s="22"/>
    </row>
    <row r="135" spans="2:10">
      <c r="B135" s="27"/>
      <c r="C135" s="101"/>
      <c r="D135" s="101"/>
      <c r="E135" s="101"/>
      <c r="F135" s="101"/>
      <c r="G135" s="101"/>
      <c r="H135" s="101"/>
      <c r="I135" s="101"/>
      <c r="J135" s="22"/>
    </row>
    <row r="136" spans="2:10">
      <c r="B136" s="27"/>
      <c r="C136" s="101"/>
      <c r="D136" s="101"/>
      <c r="E136" s="101"/>
      <c r="F136" s="101"/>
      <c r="G136" s="101"/>
      <c r="H136" s="101"/>
      <c r="I136" s="101"/>
      <c r="J136" s="22"/>
    </row>
    <row r="137" spans="2:10">
      <c r="B137" s="27"/>
      <c r="C137" s="101"/>
      <c r="D137" s="101"/>
      <c r="E137" s="101"/>
      <c r="F137" s="101"/>
      <c r="G137" s="101"/>
      <c r="H137" s="101"/>
      <c r="I137" s="101"/>
      <c r="J137" s="22"/>
    </row>
    <row r="138" spans="2:10">
      <c r="B138" s="27"/>
      <c r="C138" s="101"/>
      <c r="D138" s="101"/>
      <c r="E138" s="101"/>
      <c r="F138" s="101"/>
      <c r="G138" s="101"/>
      <c r="H138" s="101"/>
      <c r="I138" s="101"/>
      <c r="J138" s="22"/>
    </row>
    <row r="139" spans="2:10">
      <c r="B139" s="27"/>
      <c r="C139" s="101"/>
      <c r="D139" s="101"/>
      <c r="E139" s="101"/>
      <c r="F139" s="101"/>
      <c r="G139" s="101"/>
      <c r="H139" s="101"/>
      <c r="I139" s="101"/>
      <c r="J139" s="22"/>
    </row>
    <row r="140" spans="2:10">
      <c r="B140" s="27"/>
      <c r="C140" s="101"/>
      <c r="D140" s="101"/>
      <c r="E140" s="101"/>
      <c r="F140" s="101"/>
      <c r="G140" s="101"/>
      <c r="H140" s="101"/>
      <c r="I140" s="101"/>
      <c r="J140" s="22"/>
    </row>
    <row r="141" spans="2:10">
      <c r="B141" s="27"/>
      <c r="C141" s="101"/>
      <c r="D141" s="101"/>
      <c r="E141" s="101"/>
      <c r="F141" s="101"/>
      <c r="G141" s="101"/>
      <c r="H141" s="101"/>
      <c r="I141" s="101"/>
      <c r="J141" s="22"/>
    </row>
    <row r="142" spans="2:10">
      <c r="B142" s="27"/>
      <c r="C142" s="101"/>
      <c r="D142" s="101"/>
      <c r="E142" s="101"/>
      <c r="F142" s="101"/>
      <c r="G142" s="101"/>
      <c r="H142" s="101"/>
      <c r="I142" s="101"/>
      <c r="J142" s="22"/>
    </row>
    <row r="143" spans="2:10">
      <c r="B143" s="27"/>
      <c r="C143" s="101"/>
      <c r="D143" s="101"/>
      <c r="E143" s="101"/>
      <c r="F143" s="101"/>
      <c r="G143" s="101"/>
      <c r="H143" s="101"/>
      <c r="I143" s="101"/>
      <c r="J143" s="22"/>
    </row>
    <row r="144" spans="2:10">
      <c r="B144" s="27"/>
      <c r="C144" s="101"/>
      <c r="D144" s="101"/>
      <c r="E144" s="101"/>
      <c r="F144" s="101"/>
      <c r="G144" s="101"/>
      <c r="H144" s="101"/>
      <c r="I144" s="101"/>
      <c r="J144" s="22"/>
    </row>
    <row r="145" spans="2:10">
      <c r="B145" s="27"/>
      <c r="C145" s="101"/>
      <c r="D145" s="101"/>
      <c r="E145" s="101"/>
      <c r="F145" s="101"/>
      <c r="G145" s="101"/>
      <c r="H145" s="101"/>
      <c r="I145" s="101"/>
      <c r="J145" s="22"/>
    </row>
    <row r="146" spans="2:10">
      <c r="B146" s="27"/>
      <c r="C146" s="101"/>
      <c r="D146" s="101"/>
      <c r="E146" s="101"/>
      <c r="F146" s="101"/>
      <c r="G146" s="101"/>
      <c r="H146" s="101"/>
      <c r="I146" s="101"/>
      <c r="J146" s="22"/>
    </row>
    <row r="147" spans="2:10">
      <c r="B147" s="27"/>
      <c r="C147" s="101"/>
      <c r="D147" s="101"/>
      <c r="E147" s="101"/>
      <c r="F147" s="101"/>
      <c r="G147" s="101"/>
      <c r="H147" s="101"/>
      <c r="I147" s="101"/>
      <c r="J147" s="22"/>
    </row>
    <row r="148" spans="2:10">
      <c r="B148" s="27"/>
      <c r="C148" s="101"/>
      <c r="D148" s="101"/>
      <c r="E148" s="101"/>
      <c r="F148" s="101"/>
      <c r="G148" s="101"/>
      <c r="H148" s="101"/>
      <c r="I148" s="101"/>
      <c r="J148" s="22"/>
    </row>
    <row r="149" spans="2:10">
      <c r="B149" s="27"/>
      <c r="C149" s="101"/>
      <c r="D149" s="101"/>
      <c r="E149" s="101"/>
      <c r="F149" s="101"/>
      <c r="G149" s="101"/>
      <c r="H149" s="101"/>
      <c r="I149" s="101"/>
      <c r="J149" s="22"/>
    </row>
    <row r="150" spans="2:10">
      <c r="B150" s="27"/>
      <c r="C150" s="101"/>
      <c r="D150" s="101"/>
      <c r="E150" s="101"/>
      <c r="F150" s="101"/>
      <c r="G150" s="101"/>
      <c r="H150" s="101"/>
      <c r="I150" s="101"/>
      <c r="J150" s="22"/>
    </row>
    <row r="151" spans="2:10">
      <c r="B151" s="27"/>
      <c r="C151" s="101"/>
      <c r="D151" s="101"/>
      <c r="E151" s="101"/>
      <c r="F151" s="101"/>
      <c r="G151" s="101"/>
      <c r="H151" s="101"/>
      <c r="I151" s="101"/>
      <c r="J151" s="22"/>
    </row>
    <row r="152" spans="2:10">
      <c r="B152" s="27"/>
      <c r="C152" s="101"/>
      <c r="D152" s="101"/>
      <c r="E152" s="101"/>
      <c r="F152" s="101"/>
      <c r="G152" s="101"/>
      <c r="H152" s="101"/>
      <c r="I152" s="101"/>
      <c r="J152" s="22"/>
    </row>
    <row r="153" spans="2:10">
      <c r="B153" s="27"/>
      <c r="C153" s="101"/>
      <c r="D153" s="101"/>
      <c r="E153" s="101"/>
      <c r="F153" s="101"/>
      <c r="G153" s="101"/>
      <c r="H153" s="101"/>
      <c r="I153" s="101"/>
      <c r="J153" s="22"/>
    </row>
    <row r="154" spans="2:10">
      <c r="B154" s="27"/>
      <c r="C154" s="101"/>
      <c r="D154" s="101"/>
      <c r="E154" s="101"/>
      <c r="F154" s="101"/>
      <c r="G154" s="101"/>
      <c r="H154" s="101"/>
      <c r="I154" s="101"/>
      <c r="J154" s="22"/>
    </row>
    <row r="155" spans="2:10">
      <c r="B155" s="27"/>
      <c r="C155" s="101"/>
      <c r="D155" s="101"/>
      <c r="E155" s="101"/>
      <c r="F155" s="101"/>
      <c r="G155" s="101"/>
      <c r="H155" s="101"/>
      <c r="I155" s="101"/>
      <c r="J155" s="22"/>
    </row>
    <row r="156" spans="2:10">
      <c r="B156" s="27"/>
      <c r="C156" s="101"/>
      <c r="D156" s="101"/>
      <c r="E156" s="101"/>
      <c r="F156" s="101"/>
      <c r="G156" s="101"/>
      <c r="H156" s="101"/>
      <c r="I156" s="101"/>
      <c r="J156" s="22"/>
    </row>
    <row r="157" spans="2:10">
      <c r="B157" s="27"/>
      <c r="C157" s="101"/>
      <c r="D157" s="101"/>
      <c r="E157" s="101"/>
      <c r="F157" s="101"/>
      <c r="G157" s="101"/>
      <c r="H157" s="101"/>
      <c r="I157" s="101"/>
      <c r="J157" s="22"/>
    </row>
    <row r="158" spans="2:10">
      <c r="B158" s="27"/>
      <c r="C158" s="101"/>
      <c r="D158" s="101"/>
      <c r="E158" s="101"/>
      <c r="F158" s="101"/>
      <c r="G158" s="101"/>
      <c r="H158" s="101"/>
      <c r="I158" s="101"/>
      <c r="J158" s="22"/>
    </row>
    <row r="159" spans="2:10">
      <c r="B159" s="27"/>
      <c r="C159" s="101"/>
      <c r="D159" s="101"/>
      <c r="E159" s="101"/>
      <c r="F159" s="101"/>
      <c r="G159" s="101"/>
      <c r="H159" s="101"/>
      <c r="I159" s="101"/>
      <c r="J159" s="22"/>
    </row>
    <row r="160" spans="2:10">
      <c r="B160" s="27"/>
      <c r="C160" s="101"/>
      <c r="D160" s="101"/>
      <c r="E160" s="101"/>
      <c r="F160" s="101"/>
      <c r="G160" s="101"/>
      <c r="H160" s="101"/>
      <c r="I160" s="101"/>
      <c r="J160" s="22"/>
    </row>
    <row r="161" spans="2:10">
      <c r="B161" s="27"/>
      <c r="C161" s="101"/>
      <c r="D161" s="101"/>
      <c r="E161" s="101"/>
      <c r="F161" s="101"/>
      <c r="G161" s="101"/>
      <c r="H161" s="101"/>
      <c r="I161" s="101"/>
      <c r="J161" s="22"/>
    </row>
    <row r="162" spans="2:10">
      <c r="B162" s="27"/>
      <c r="C162" s="101"/>
      <c r="D162" s="101"/>
      <c r="E162" s="101"/>
      <c r="F162" s="101"/>
      <c r="G162" s="101"/>
      <c r="H162" s="101"/>
      <c r="I162" s="101"/>
      <c r="J162" s="22"/>
    </row>
    <row r="163" spans="2:10">
      <c r="B163" s="27"/>
      <c r="C163" s="101"/>
      <c r="D163" s="101"/>
      <c r="E163" s="101"/>
      <c r="F163" s="101"/>
      <c r="G163" s="101"/>
      <c r="H163" s="101"/>
      <c r="I163" s="101"/>
      <c r="J163" s="22"/>
    </row>
    <row r="164" spans="2:10">
      <c r="B164" s="27"/>
      <c r="C164" s="101"/>
      <c r="D164" s="101"/>
      <c r="E164" s="101"/>
      <c r="F164" s="101"/>
      <c r="G164" s="101"/>
      <c r="H164" s="101"/>
      <c r="I164" s="101"/>
      <c r="J164" s="22"/>
    </row>
    <row r="165" spans="2:10">
      <c r="B165" s="27"/>
      <c r="C165" s="101"/>
      <c r="D165" s="101"/>
      <c r="E165" s="101"/>
      <c r="F165" s="101"/>
      <c r="G165" s="101"/>
      <c r="H165" s="101"/>
      <c r="I165" s="101"/>
      <c r="J165" s="22"/>
    </row>
    <row r="166" spans="2:10">
      <c r="B166" s="27"/>
      <c r="C166" s="101"/>
      <c r="D166" s="101"/>
      <c r="E166" s="101"/>
      <c r="F166" s="101"/>
      <c r="G166" s="101"/>
      <c r="H166" s="101"/>
      <c r="I166" s="101"/>
      <c r="J166" s="22"/>
    </row>
    <row r="167" spans="2:10">
      <c r="B167" s="27"/>
      <c r="C167" s="101"/>
      <c r="D167" s="101"/>
      <c r="E167" s="101"/>
      <c r="F167" s="101"/>
      <c r="G167" s="101"/>
      <c r="H167" s="101"/>
      <c r="I167" s="101"/>
      <c r="J167" s="22"/>
    </row>
    <row r="168" spans="2:10">
      <c r="B168" s="27"/>
      <c r="C168" s="101"/>
      <c r="D168" s="101"/>
      <c r="E168" s="101"/>
      <c r="F168" s="101"/>
      <c r="G168" s="101"/>
      <c r="H168" s="101"/>
      <c r="I168" s="101"/>
      <c r="J168" s="22"/>
    </row>
    <row r="169" spans="2:10">
      <c r="B169" s="27"/>
      <c r="C169" s="101"/>
      <c r="D169" s="101"/>
      <c r="E169" s="101"/>
      <c r="F169" s="101"/>
      <c r="G169" s="101"/>
      <c r="H169" s="101"/>
      <c r="I169" s="101"/>
      <c r="J169" s="22"/>
    </row>
    <row r="170" spans="2:10">
      <c r="B170" s="27"/>
      <c r="C170" s="101"/>
      <c r="D170" s="101"/>
      <c r="E170" s="101"/>
      <c r="F170" s="101"/>
      <c r="G170" s="101"/>
      <c r="H170" s="101"/>
      <c r="I170" s="101"/>
      <c r="J170" s="22"/>
    </row>
    <row r="171" spans="2:10">
      <c r="B171" s="27"/>
      <c r="C171" s="101"/>
      <c r="D171" s="101"/>
      <c r="E171" s="101"/>
      <c r="F171" s="101"/>
      <c r="G171" s="101"/>
      <c r="H171" s="101"/>
      <c r="I171" s="101"/>
      <c r="J171" s="22"/>
    </row>
    <row r="172" spans="2:10">
      <c r="B172" s="27"/>
      <c r="C172" s="101"/>
      <c r="D172" s="101"/>
      <c r="E172" s="101"/>
      <c r="F172" s="101"/>
      <c r="G172" s="101"/>
      <c r="H172" s="101"/>
      <c r="I172" s="101"/>
      <c r="J172" s="22"/>
    </row>
    <row r="173" spans="2:10">
      <c r="B173" s="27"/>
      <c r="C173" s="101"/>
      <c r="D173" s="101"/>
      <c r="E173" s="101"/>
      <c r="F173" s="101"/>
      <c r="G173" s="101"/>
      <c r="H173" s="101"/>
      <c r="I173" s="101"/>
      <c r="J173" s="22"/>
    </row>
    <row r="174" spans="2:10">
      <c r="B174" s="27"/>
      <c r="C174" s="101"/>
      <c r="D174" s="101"/>
      <c r="E174" s="101"/>
      <c r="F174" s="101"/>
      <c r="G174" s="101"/>
      <c r="H174" s="101"/>
      <c r="I174" s="101"/>
      <c r="J174" s="22"/>
    </row>
    <row r="175" spans="2:10">
      <c r="B175" s="27"/>
      <c r="C175" s="101"/>
      <c r="D175" s="101"/>
      <c r="E175" s="101"/>
      <c r="F175" s="101"/>
      <c r="G175" s="101"/>
      <c r="H175" s="101"/>
      <c r="I175" s="101"/>
      <c r="J175" s="22"/>
    </row>
    <row r="176" spans="2:10">
      <c r="B176" s="27"/>
      <c r="C176" s="101"/>
      <c r="D176" s="101"/>
      <c r="E176" s="101"/>
      <c r="F176" s="101"/>
      <c r="G176" s="101"/>
      <c r="H176" s="101"/>
      <c r="I176" s="101"/>
      <c r="J176" s="22"/>
    </row>
    <row r="177" spans="2:10">
      <c r="B177" s="27"/>
      <c r="C177" s="101"/>
      <c r="D177" s="101"/>
      <c r="E177" s="101"/>
      <c r="F177" s="101"/>
      <c r="G177" s="101"/>
      <c r="H177" s="101"/>
      <c r="I177" s="101"/>
      <c r="J177" s="22"/>
    </row>
    <row r="178" spans="2:10">
      <c r="B178" s="27"/>
      <c r="C178" s="101"/>
      <c r="D178" s="101"/>
      <c r="E178" s="101"/>
      <c r="F178" s="101"/>
      <c r="G178" s="101"/>
      <c r="H178" s="101"/>
      <c r="I178" s="101"/>
      <c r="J178" s="22"/>
    </row>
    <row r="179" spans="2:10">
      <c r="B179" s="27"/>
      <c r="C179" s="101"/>
      <c r="D179" s="101"/>
      <c r="E179" s="101"/>
      <c r="F179" s="101"/>
      <c r="G179" s="101"/>
      <c r="H179" s="101"/>
      <c r="I179" s="101"/>
      <c r="J179" s="22"/>
    </row>
    <row r="180" spans="2:10">
      <c r="B180" s="27"/>
      <c r="C180" s="101"/>
      <c r="D180" s="101"/>
      <c r="E180" s="101"/>
      <c r="F180" s="101"/>
      <c r="G180" s="101"/>
      <c r="H180" s="101"/>
      <c r="I180" s="101"/>
      <c r="J180" s="22"/>
    </row>
    <row r="181" spans="2:10">
      <c r="B181" s="27"/>
      <c r="C181" s="101"/>
      <c r="D181" s="101"/>
      <c r="E181" s="101"/>
      <c r="F181" s="101"/>
      <c r="G181" s="101"/>
      <c r="H181" s="101"/>
      <c r="I181" s="101"/>
      <c r="J181" s="22"/>
    </row>
    <row r="182" spans="2:10">
      <c r="B182" s="27"/>
      <c r="C182" s="101"/>
      <c r="D182" s="101"/>
      <c r="E182" s="101"/>
      <c r="F182" s="101"/>
      <c r="G182" s="101"/>
      <c r="H182" s="101"/>
      <c r="I182" s="101"/>
      <c r="J182" s="22"/>
    </row>
    <row r="183" spans="2:10">
      <c r="B183" s="27"/>
      <c r="C183" s="101"/>
      <c r="D183" s="101"/>
      <c r="E183" s="101"/>
      <c r="F183" s="101"/>
      <c r="G183" s="101"/>
      <c r="H183" s="101"/>
      <c r="I183" s="101"/>
      <c r="J183" s="22"/>
    </row>
    <row r="184" spans="2:10">
      <c r="B184" s="27"/>
      <c r="C184" s="101"/>
      <c r="D184" s="101"/>
      <c r="E184" s="101"/>
      <c r="F184" s="101"/>
      <c r="G184" s="101"/>
      <c r="H184" s="101"/>
      <c r="I184" s="101"/>
      <c r="J184" s="22"/>
    </row>
    <row r="185" spans="2:10">
      <c r="B185" s="27"/>
      <c r="C185" s="101"/>
      <c r="D185" s="101"/>
      <c r="E185" s="101"/>
      <c r="F185" s="101"/>
      <c r="G185" s="101"/>
      <c r="H185" s="101"/>
      <c r="I185" s="101"/>
      <c r="J185" s="22"/>
    </row>
    <row r="186" spans="2:10">
      <c r="B186" s="27"/>
      <c r="C186" s="101"/>
      <c r="D186" s="101"/>
      <c r="E186" s="101"/>
      <c r="F186" s="101"/>
      <c r="G186" s="101"/>
      <c r="H186" s="101"/>
      <c r="I186" s="101"/>
      <c r="J186" s="22"/>
    </row>
    <row r="187" spans="2:10">
      <c r="B187" s="27"/>
      <c r="C187" s="101"/>
      <c r="D187" s="101"/>
      <c r="E187" s="101"/>
      <c r="F187" s="101"/>
      <c r="G187" s="101"/>
      <c r="H187" s="101"/>
      <c r="I187" s="101"/>
      <c r="J187" s="22"/>
    </row>
    <row r="188" spans="2:10">
      <c r="B188" s="27"/>
      <c r="C188" s="101"/>
      <c r="D188" s="101"/>
      <c r="E188" s="101"/>
      <c r="F188" s="101"/>
      <c r="G188" s="101"/>
      <c r="H188" s="101"/>
      <c r="I188" s="101"/>
      <c r="J188" s="22"/>
    </row>
    <row r="189" spans="2:10">
      <c r="B189" s="27"/>
      <c r="C189" s="101"/>
      <c r="D189" s="101"/>
      <c r="E189" s="101"/>
      <c r="F189" s="101"/>
      <c r="G189" s="101"/>
      <c r="H189" s="101"/>
      <c r="I189" s="101"/>
      <c r="J189" s="22"/>
    </row>
    <row r="190" spans="2:10">
      <c r="B190" s="27"/>
      <c r="C190" s="101"/>
      <c r="D190" s="101"/>
      <c r="E190" s="101"/>
      <c r="F190" s="101"/>
      <c r="G190" s="101"/>
      <c r="H190" s="101"/>
      <c r="I190" s="101"/>
      <c r="J190" s="22"/>
    </row>
    <row r="191" spans="2:10">
      <c r="B191" s="27"/>
      <c r="C191" s="101"/>
      <c r="D191" s="101"/>
      <c r="E191" s="101"/>
      <c r="F191" s="101"/>
      <c r="G191" s="101"/>
      <c r="H191" s="101"/>
      <c r="I191" s="101"/>
      <c r="J191" s="22"/>
    </row>
    <row r="192" spans="2:10">
      <c r="B192" s="27"/>
      <c r="C192" s="101"/>
      <c r="D192" s="101"/>
      <c r="E192" s="101"/>
      <c r="F192" s="101"/>
      <c r="G192" s="101"/>
      <c r="H192" s="101"/>
      <c r="I192" s="101"/>
      <c r="J192" s="22"/>
    </row>
    <row r="193" spans="2:10">
      <c r="B193" s="27"/>
      <c r="C193" s="101"/>
      <c r="D193" s="101"/>
      <c r="E193" s="101"/>
      <c r="F193" s="101"/>
      <c r="G193" s="101"/>
      <c r="H193" s="101"/>
      <c r="I193" s="101"/>
      <c r="J193" s="22"/>
    </row>
    <row r="194" spans="2:10">
      <c r="B194" s="27"/>
      <c r="C194" s="101"/>
      <c r="D194" s="101"/>
      <c r="E194" s="101"/>
      <c r="F194" s="101"/>
      <c r="G194" s="101"/>
      <c r="H194" s="101"/>
      <c r="I194" s="101"/>
      <c r="J194" s="22"/>
    </row>
    <row r="195" spans="2:10">
      <c r="B195" s="27"/>
      <c r="C195" s="101"/>
      <c r="D195" s="101"/>
      <c r="E195" s="101"/>
      <c r="F195" s="101"/>
      <c r="G195" s="101"/>
      <c r="H195" s="101"/>
      <c r="I195" s="101"/>
      <c r="J195" s="22"/>
    </row>
    <row r="196" spans="2:10">
      <c r="B196" s="27"/>
      <c r="C196" s="101"/>
      <c r="D196" s="101"/>
      <c r="E196" s="101"/>
      <c r="F196" s="101"/>
      <c r="G196" s="101"/>
      <c r="H196" s="101"/>
      <c r="I196" s="101"/>
      <c r="J196" s="22"/>
    </row>
    <row r="197" spans="2:10">
      <c r="B197" s="27"/>
      <c r="C197" s="101"/>
      <c r="D197" s="101"/>
      <c r="E197" s="101"/>
      <c r="F197" s="101"/>
      <c r="G197" s="101"/>
      <c r="H197" s="101"/>
      <c r="I197" s="101"/>
      <c r="J197" s="22"/>
    </row>
    <row r="198" spans="2:10">
      <c r="B198" s="27"/>
      <c r="C198" s="101"/>
      <c r="D198" s="101"/>
      <c r="E198" s="101"/>
      <c r="F198" s="101"/>
      <c r="G198" s="101"/>
      <c r="H198" s="101"/>
      <c r="I198" s="101"/>
      <c r="J198" s="22"/>
    </row>
    <row r="199" spans="2:10">
      <c r="B199" s="27"/>
      <c r="C199" s="101"/>
      <c r="D199" s="101"/>
      <c r="E199" s="101"/>
      <c r="F199" s="101"/>
      <c r="G199" s="101"/>
      <c r="H199" s="101"/>
      <c r="I199" s="101"/>
      <c r="J199" s="22"/>
    </row>
    <row r="200" spans="2:10">
      <c r="B200" s="27"/>
      <c r="C200" s="101"/>
      <c r="D200" s="101"/>
      <c r="E200" s="101"/>
      <c r="F200" s="101"/>
      <c r="G200" s="101"/>
      <c r="H200" s="101"/>
      <c r="I200" s="101"/>
      <c r="J200" s="22"/>
    </row>
    <row r="201" spans="2:10">
      <c r="B201" s="27"/>
      <c r="C201" s="101"/>
      <c r="D201" s="101"/>
      <c r="E201" s="101"/>
      <c r="F201" s="101"/>
      <c r="G201" s="101"/>
      <c r="H201" s="101"/>
      <c r="I201" s="101"/>
      <c r="J201" s="22"/>
    </row>
    <row r="202" spans="2:10">
      <c r="B202" s="27"/>
      <c r="C202" s="101"/>
      <c r="D202" s="101"/>
      <c r="E202" s="101"/>
      <c r="F202" s="101"/>
      <c r="G202" s="101"/>
      <c r="H202" s="101"/>
      <c r="I202" s="101"/>
      <c r="J202" s="22"/>
    </row>
    <row r="203" spans="2:10">
      <c r="B203" s="27"/>
      <c r="C203" s="101"/>
      <c r="D203" s="101"/>
      <c r="E203" s="101"/>
      <c r="F203" s="101"/>
      <c r="G203" s="101"/>
      <c r="H203" s="101"/>
      <c r="I203" s="101"/>
      <c r="J203" s="22"/>
    </row>
    <row r="204" spans="2:10">
      <c r="B204" s="27"/>
      <c r="C204" s="101"/>
      <c r="D204" s="101"/>
      <c r="E204" s="101"/>
      <c r="F204" s="101"/>
      <c r="G204" s="101"/>
      <c r="H204" s="101"/>
      <c r="I204" s="101"/>
      <c r="J204" s="22"/>
    </row>
    <row r="205" spans="2:10">
      <c r="B205" s="27"/>
      <c r="C205" s="101"/>
      <c r="D205" s="101"/>
      <c r="E205" s="101"/>
      <c r="F205" s="101"/>
      <c r="G205" s="101"/>
      <c r="H205" s="101"/>
      <c r="I205" s="101"/>
      <c r="J205" s="22"/>
    </row>
    <row r="206" spans="2:10">
      <c r="B206" s="27"/>
      <c r="C206" s="101"/>
      <c r="D206" s="101"/>
      <c r="E206" s="101"/>
      <c r="F206" s="101"/>
      <c r="G206" s="101"/>
      <c r="H206" s="101"/>
      <c r="I206" s="101"/>
      <c r="J206" s="22"/>
    </row>
    <row r="207" spans="2:10">
      <c r="B207" s="27"/>
      <c r="C207" s="101"/>
      <c r="D207" s="101"/>
      <c r="E207" s="101"/>
      <c r="F207" s="101"/>
      <c r="G207" s="101"/>
      <c r="H207" s="101"/>
      <c r="I207" s="101"/>
      <c r="J207" s="22"/>
    </row>
    <row r="208" spans="2:10">
      <c r="B208" s="27"/>
      <c r="C208" s="101"/>
      <c r="D208" s="101"/>
      <c r="E208" s="101"/>
      <c r="F208" s="101"/>
      <c r="G208" s="101"/>
      <c r="H208" s="101"/>
      <c r="I208" s="101"/>
      <c r="J208" s="22"/>
    </row>
    <row r="209" spans="2:10">
      <c r="B209" s="27"/>
      <c r="C209" s="101"/>
      <c r="D209" s="101"/>
      <c r="E209" s="101"/>
      <c r="F209" s="101"/>
      <c r="G209" s="101"/>
      <c r="H209" s="101"/>
      <c r="I209" s="101"/>
      <c r="J209" s="22"/>
    </row>
    <row r="210" spans="2:10">
      <c r="B210" s="27"/>
      <c r="C210" s="101"/>
      <c r="D210" s="101"/>
      <c r="E210" s="101"/>
      <c r="F210" s="101"/>
      <c r="G210" s="101"/>
      <c r="H210" s="101"/>
      <c r="I210" s="101"/>
      <c r="J210" s="22"/>
    </row>
    <row r="211" spans="2:10">
      <c r="B211" s="27"/>
      <c r="C211" s="101"/>
      <c r="D211" s="101"/>
      <c r="E211" s="101"/>
      <c r="F211" s="101"/>
      <c r="G211" s="101"/>
      <c r="H211" s="101"/>
      <c r="I211" s="101"/>
      <c r="J211" s="22"/>
    </row>
    <row r="212" spans="2:10">
      <c r="B212" s="27"/>
      <c r="C212" s="101"/>
      <c r="D212" s="101"/>
      <c r="E212" s="101"/>
      <c r="F212" s="101"/>
      <c r="G212" s="101"/>
      <c r="H212" s="101"/>
      <c r="I212" s="101"/>
      <c r="J212" s="22"/>
    </row>
    <row r="213" spans="2:10">
      <c r="B213" s="27"/>
      <c r="C213" s="101"/>
      <c r="D213" s="101"/>
      <c r="E213" s="101"/>
      <c r="F213" s="101"/>
      <c r="G213" s="101"/>
      <c r="H213" s="101"/>
      <c r="I213" s="101"/>
      <c r="J213" s="22"/>
    </row>
    <row r="214" spans="2:10">
      <c r="B214" s="27"/>
      <c r="C214" s="101"/>
      <c r="D214" s="101"/>
      <c r="E214" s="101"/>
      <c r="F214" s="101"/>
      <c r="G214" s="101"/>
      <c r="H214" s="101"/>
      <c r="I214" s="101"/>
      <c r="J214" s="22"/>
    </row>
    <row r="215" spans="2:10">
      <c r="B215" s="27"/>
      <c r="C215" s="101"/>
      <c r="D215" s="101"/>
      <c r="E215" s="101"/>
      <c r="F215" s="101"/>
      <c r="G215" s="101"/>
      <c r="H215" s="101"/>
      <c r="I215" s="101"/>
      <c r="J215" s="22"/>
    </row>
    <row r="216" spans="2:10">
      <c r="B216" s="27"/>
      <c r="C216" s="101"/>
      <c r="D216" s="101"/>
      <c r="E216" s="101"/>
      <c r="F216" s="101"/>
      <c r="G216" s="101"/>
      <c r="H216" s="101"/>
      <c r="I216" s="101"/>
      <c r="J216" s="22"/>
    </row>
    <row r="217" spans="2:10">
      <c r="B217" s="27"/>
      <c r="C217" s="101"/>
      <c r="D217" s="101"/>
      <c r="E217" s="101"/>
      <c r="F217" s="101"/>
      <c r="G217" s="101"/>
      <c r="H217" s="101"/>
      <c r="I217" s="101"/>
      <c r="J217" s="22"/>
    </row>
    <row r="218" spans="2:10">
      <c r="B218" s="27"/>
      <c r="C218" s="101"/>
      <c r="D218" s="101"/>
      <c r="E218" s="101"/>
      <c r="F218" s="101"/>
      <c r="G218" s="101"/>
      <c r="H218" s="101"/>
      <c r="I218" s="101"/>
      <c r="J218" s="22"/>
    </row>
    <row r="219" spans="2:10">
      <c r="B219" s="27"/>
      <c r="C219" s="101"/>
      <c r="D219" s="101"/>
      <c r="E219" s="101"/>
      <c r="F219" s="101"/>
      <c r="G219" s="101"/>
      <c r="H219" s="101"/>
      <c r="I219" s="101"/>
      <c r="J219" s="22"/>
    </row>
    <row r="220" spans="2:10">
      <c r="B220" s="27"/>
      <c r="C220" s="101"/>
      <c r="D220" s="101"/>
      <c r="E220" s="101"/>
      <c r="F220" s="101"/>
      <c r="G220" s="101"/>
      <c r="H220" s="101"/>
      <c r="I220" s="101"/>
      <c r="J220" s="22"/>
    </row>
    <row r="221" spans="2:10">
      <c r="B221" s="27"/>
      <c r="C221" s="101"/>
      <c r="D221" s="101"/>
      <c r="E221" s="101"/>
      <c r="F221" s="101"/>
      <c r="G221" s="101"/>
      <c r="H221" s="101"/>
      <c r="I221" s="101"/>
      <c r="J221" s="22"/>
    </row>
    <row r="222" spans="2:10">
      <c r="B222" s="27"/>
      <c r="C222" s="101"/>
      <c r="D222" s="101"/>
      <c r="E222" s="101"/>
      <c r="F222" s="101"/>
      <c r="G222" s="101"/>
      <c r="H222" s="101"/>
      <c r="I222" s="101"/>
      <c r="J222" s="22"/>
    </row>
    <row r="223" spans="2:10">
      <c r="B223" s="27"/>
      <c r="C223" s="101"/>
      <c r="D223" s="101"/>
      <c r="E223" s="101"/>
      <c r="F223" s="101"/>
      <c r="G223" s="101"/>
      <c r="H223" s="101"/>
      <c r="I223" s="101"/>
      <c r="J223" s="22"/>
    </row>
    <row r="224" spans="2:10">
      <c r="B224" s="27"/>
      <c r="C224" s="101"/>
      <c r="D224" s="101"/>
      <c r="E224" s="101"/>
      <c r="F224" s="101"/>
      <c r="G224" s="101"/>
      <c r="H224" s="101"/>
      <c r="I224" s="101"/>
      <c r="J224" s="22"/>
    </row>
    <row r="225" spans="2:10">
      <c r="B225" s="27"/>
      <c r="C225" s="101"/>
      <c r="D225" s="101"/>
      <c r="E225" s="101"/>
      <c r="F225" s="101"/>
      <c r="G225" s="101"/>
      <c r="H225" s="101"/>
      <c r="I225" s="101"/>
      <c r="J225" s="22"/>
    </row>
    <row r="226" spans="2:10">
      <c r="B226" s="27"/>
      <c r="C226" s="101"/>
      <c r="D226" s="101"/>
      <c r="E226" s="101"/>
      <c r="F226" s="101"/>
      <c r="G226" s="101"/>
      <c r="H226" s="101"/>
      <c r="I226" s="101"/>
      <c r="J226" s="22"/>
    </row>
    <row r="227" spans="2:10">
      <c r="B227" s="27"/>
      <c r="C227" s="101"/>
      <c r="D227" s="101"/>
      <c r="E227" s="101"/>
      <c r="F227" s="101"/>
      <c r="G227" s="101"/>
      <c r="H227" s="101"/>
      <c r="I227" s="101"/>
      <c r="J227" s="22"/>
    </row>
    <row r="228" spans="2:10">
      <c r="B228" s="27"/>
      <c r="C228" s="101"/>
      <c r="D228" s="101"/>
      <c r="E228" s="101"/>
      <c r="F228" s="101"/>
      <c r="G228" s="101"/>
      <c r="H228" s="101"/>
      <c r="I228" s="101"/>
      <c r="J228" s="22"/>
    </row>
    <row r="229" spans="2:10">
      <c r="B229" s="27"/>
      <c r="C229" s="101"/>
      <c r="D229" s="101"/>
      <c r="E229" s="101"/>
      <c r="F229" s="101"/>
      <c r="G229" s="101"/>
      <c r="H229" s="101"/>
      <c r="I229" s="101"/>
      <c r="J229" s="22"/>
    </row>
    <row r="230" spans="2:10">
      <c r="B230" s="27"/>
      <c r="C230" s="101"/>
      <c r="D230" s="101"/>
      <c r="E230" s="101"/>
      <c r="F230" s="101"/>
      <c r="G230" s="101"/>
      <c r="H230" s="101"/>
      <c r="I230" s="101"/>
      <c r="J230" s="22"/>
    </row>
    <row r="231" spans="2:10">
      <c r="B231" s="27"/>
      <c r="C231" s="101"/>
      <c r="D231" s="101"/>
      <c r="E231" s="101"/>
      <c r="F231" s="101"/>
      <c r="G231" s="101"/>
      <c r="H231" s="101"/>
      <c r="I231" s="101"/>
      <c r="J231" s="22"/>
    </row>
    <row r="232" spans="2:10">
      <c r="B232" s="27"/>
      <c r="C232" s="101"/>
      <c r="D232" s="101"/>
      <c r="E232" s="101"/>
      <c r="F232" s="101"/>
      <c r="G232" s="101"/>
      <c r="H232" s="101"/>
      <c r="I232" s="101"/>
      <c r="J232" s="22"/>
    </row>
    <row r="233" spans="2:10">
      <c r="B233" s="27"/>
      <c r="C233" s="101"/>
      <c r="D233" s="101"/>
      <c r="E233" s="101"/>
      <c r="F233" s="101"/>
      <c r="G233" s="101"/>
      <c r="H233" s="101"/>
      <c r="I233" s="101"/>
      <c r="J233" s="22"/>
    </row>
    <row r="234" spans="2:10">
      <c r="B234" s="27"/>
      <c r="C234" s="101"/>
      <c r="D234" s="101"/>
      <c r="E234" s="101"/>
      <c r="F234" s="101"/>
      <c r="G234" s="101"/>
      <c r="H234" s="101"/>
      <c r="I234" s="101"/>
      <c r="J234" s="22"/>
    </row>
    <row r="235" spans="2:10">
      <c r="B235" s="27"/>
      <c r="C235" s="101"/>
      <c r="D235" s="101"/>
      <c r="E235" s="101"/>
      <c r="F235" s="101"/>
      <c r="G235" s="101"/>
      <c r="H235" s="101"/>
      <c r="I235" s="101"/>
      <c r="J235" s="22"/>
    </row>
    <row r="236" spans="2:10">
      <c r="B236" s="27"/>
      <c r="C236" s="101"/>
      <c r="D236" s="101"/>
      <c r="E236" s="101"/>
      <c r="F236" s="101"/>
      <c r="G236" s="101"/>
      <c r="H236" s="101"/>
      <c r="I236" s="101"/>
      <c r="J236" s="22"/>
    </row>
    <row r="237" spans="2:10">
      <c r="B237" s="27"/>
      <c r="C237" s="101"/>
      <c r="D237" s="101"/>
      <c r="E237" s="101"/>
      <c r="F237" s="101"/>
      <c r="G237" s="101"/>
      <c r="H237" s="101"/>
      <c r="I237" s="101"/>
      <c r="J237" s="22"/>
    </row>
    <row r="238" spans="2:10">
      <c r="B238" s="27"/>
      <c r="C238" s="101"/>
      <c r="D238" s="101"/>
      <c r="E238" s="101"/>
      <c r="F238" s="101"/>
      <c r="G238" s="101"/>
      <c r="H238" s="101"/>
      <c r="I238" s="101"/>
      <c r="J238" s="22"/>
    </row>
    <row r="239" spans="2:10">
      <c r="B239" s="27"/>
      <c r="C239" s="101"/>
      <c r="D239" s="101"/>
      <c r="E239" s="101"/>
      <c r="F239" s="101"/>
      <c r="G239" s="101"/>
      <c r="H239" s="101"/>
      <c r="I239" s="101"/>
      <c r="J239" s="22"/>
    </row>
    <row r="240" spans="2:10">
      <c r="B240" s="27"/>
      <c r="C240" s="101"/>
      <c r="D240" s="101"/>
      <c r="E240" s="101"/>
      <c r="F240" s="101"/>
      <c r="G240" s="101"/>
      <c r="H240" s="101"/>
      <c r="I240" s="101"/>
      <c r="J240" s="22"/>
    </row>
    <row r="241" spans="2:10">
      <c r="B241" s="27"/>
      <c r="C241" s="101"/>
      <c r="D241" s="101"/>
      <c r="E241" s="101"/>
      <c r="F241" s="101"/>
      <c r="G241" s="101"/>
      <c r="H241" s="101"/>
      <c r="I241" s="101"/>
      <c r="J241" s="22"/>
    </row>
    <row r="242" spans="2:10">
      <c r="B242" s="27"/>
      <c r="C242" s="101"/>
      <c r="D242" s="101"/>
      <c r="E242" s="101"/>
      <c r="F242" s="101"/>
      <c r="G242" s="101"/>
      <c r="H242" s="101"/>
      <c r="I242" s="101"/>
      <c r="J242" s="22"/>
    </row>
    <row r="243" spans="2:10">
      <c r="B243" s="27"/>
      <c r="C243" s="101"/>
      <c r="D243" s="101"/>
      <c r="E243" s="101"/>
      <c r="F243" s="101"/>
      <c r="G243" s="101"/>
      <c r="H243" s="101"/>
      <c r="I243" s="101"/>
      <c r="J243" s="22"/>
    </row>
    <row r="244" spans="2:10">
      <c r="B244" s="27"/>
      <c r="C244" s="101"/>
      <c r="D244" s="101"/>
      <c r="E244" s="101"/>
      <c r="F244" s="101"/>
      <c r="G244" s="101"/>
      <c r="H244" s="101"/>
      <c r="I244" s="101"/>
      <c r="J244" s="22"/>
    </row>
    <row r="245" spans="2:10">
      <c r="B245" s="27"/>
      <c r="C245" s="101"/>
      <c r="D245" s="101"/>
      <c r="E245" s="101"/>
      <c r="F245" s="101"/>
      <c r="G245" s="101"/>
      <c r="H245" s="101"/>
      <c r="I245" s="101"/>
      <c r="J245" s="22"/>
    </row>
    <row r="246" spans="2:10">
      <c r="B246" s="27"/>
      <c r="C246" s="101"/>
      <c r="D246" s="101"/>
      <c r="E246" s="101"/>
      <c r="F246" s="101"/>
      <c r="G246" s="101"/>
      <c r="H246" s="101"/>
      <c r="I246" s="101"/>
      <c r="J246" s="22"/>
    </row>
    <row r="247" spans="2:10">
      <c r="B247" s="27"/>
      <c r="C247" s="101"/>
      <c r="D247" s="101"/>
      <c r="E247" s="101"/>
      <c r="F247" s="101"/>
      <c r="G247" s="101"/>
      <c r="H247" s="101"/>
      <c r="I247" s="101"/>
      <c r="J247" s="22"/>
    </row>
    <row r="248" spans="2:10">
      <c r="B248" s="27"/>
      <c r="C248" s="101"/>
      <c r="D248" s="101"/>
      <c r="E248" s="101"/>
      <c r="F248" s="101"/>
      <c r="G248" s="101"/>
      <c r="H248" s="101"/>
      <c r="I248" s="101"/>
      <c r="J248" s="22"/>
    </row>
    <row r="249" spans="2:10">
      <c r="B249" s="27"/>
      <c r="C249" s="101"/>
      <c r="D249" s="101"/>
      <c r="E249" s="101"/>
      <c r="F249" s="101"/>
      <c r="G249" s="101"/>
      <c r="H249" s="101"/>
      <c r="I249" s="101"/>
      <c r="J249" s="22"/>
    </row>
    <row r="250" spans="2:10">
      <c r="B250" s="27"/>
      <c r="C250" s="101"/>
      <c r="D250" s="101"/>
      <c r="E250" s="101"/>
      <c r="F250" s="101"/>
      <c r="G250" s="101"/>
      <c r="H250" s="101"/>
      <c r="I250" s="101"/>
      <c r="J250" s="22"/>
    </row>
    <row r="251" spans="2:10">
      <c r="B251" s="27"/>
      <c r="C251" s="101"/>
      <c r="D251" s="101"/>
      <c r="E251" s="101"/>
      <c r="F251" s="101"/>
      <c r="G251" s="101"/>
      <c r="H251" s="101"/>
      <c r="I251" s="101"/>
      <c r="J251" s="22"/>
    </row>
    <row r="252" spans="2:10">
      <c r="B252" s="27"/>
      <c r="C252" s="101"/>
      <c r="D252" s="101"/>
      <c r="E252" s="101"/>
      <c r="F252" s="101"/>
      <c r="G252" s="101"/>
      <c r="H252" s="101"/>
      <c r="I252" s="101"/>
      <c r="J252" s="22"/>
    </row>
    <row r="253" spans="2:10">
      <c r="B253" s="27"/>
      <c r="C253" s="101"/>
      <c r="D253" s="101"/>
      <c r="E253" s="101"/>
      <c r="F253" s="101"/>
      <c r="G253" s="101"/>
      <c r="H253" s="101"/>
      <c r="I253" s="101"/>
      <c r="J253" s="22"/>
    </row>
    <row r="254" spans="2:10">
      <c r="B254" s="27"/>
      <c r="C254" s="101"/>
      <c r="D254" s="101"/>
      <c r="E254" s="101"/>
      <c r="F254" s="101"/>
      <c r="G254" s="101"/>
      <c r="H254" s="101"/>
      <c r="I254" s="101"/>
      <c r="J254" s="22"/>
    </row>
    <row r="255" spans="2:10">
      <c r="B255" s="27"/>
      <c r="C255" s="101"/>
      <c r="D255" s="101"/>
      <c r="E255" s="101"/>
      <c r="F255" s="101"/>
      <c r="G255" s="101"/>
      <c r="H255" s="101"/>
      <c r="I255" s="101"/>
      <c r="J255" s="22"/>
    </row>
    <row r="256" spans="2:10">
      <c r="B256" s="27"/>
      <c r="C256" s="101"/>
      <c r="D256" s="101"/>
      <c r="E256" s="101"/>
      <c r="F256" s="101"/>
      <c r="G256" s="101"/>
      <c r="H256" s="101"/>
      <c r="I256" s="101"/>
      <c r="J256" s="22"/>
    </row>
    <row r="257" spans="2:10">
      <c r="B257" s="27"/>
      <c r="C257" s="101"/>
      <c r="D257" s="101"/>
      <c r="E257" s="101"/>
      <c r="F257" s="101"/>
      <c r="G257" s="101"/>
      <c r="H257" s="101"/>
      <c r="I257" s="101"/>
      <c r="J257" s="22"/>
    </row>
    <row r="258" spans="2:10">
      <c r="B258" s="27"/>
      <c r="C258" s="101"/>
      <c r="D258" s="101"/>
      <c r="E258" s="101"/>
      <c r="F258" s="101"/>
      <c r="G258" s="101"/>
      <c r="H258" s="101"/>
      <c r="I258" s="101"/>
      <c r="J258" s="22"/>
    </row>
    <row r="259" spans="2:10">
      <c r="B259" s="27"/>
      <c r="C259" s="101"/>
      <c r="D259" s="101"/>
      <c r="E259" s="101"/>
      <c r="F259" s="101"/>
      <c r="G259" s="101"/>
      <c r="H259" s="101"/>
      <c r="I259" s="101"/>
      <c r="J259" s="22"/>
    </row>
    <row r="260" spans="2:10">
      <c r="B260" s="27"/>
      <c r="C260" s="101"/>
      <c r="D260" s="101"/>
      <c r="E260" s="101"/>
      <c r="F260" s="101"/>
      <c r="G260" s="101"/>
      <c r="H260" s="101"/>
      <c r="I260" s="101"/>
      <c r="J260" s="22"/>
    </row>
    <row r="261" spans="2:10">
      <c r="B261" s="27"/>
      <c r="C261" s="101"/>
      <c r="D261" s="101"/>
      <c r="E261" s="101"/>
      <c r="F261" s="101"/>
      <c r="G261" s="101"/>
      <c r="H261" s="101"/>
      <c r="I261" s="101"/>
      <c r="J261" s="22"/>
    </row>
    <row r="262" spans="2:10">
      <c r="B262" s="27"/>
      <c r="C262" s="101"/>
      <c r="D262" s="101"/>
      <c r="E262" s="101"/>
      <c r="F262" s="101"/>
      <c r="G262" s="101"/>
      <c r="H262" s="101"/>
      <c r="I262" s="101"/>
      <c r="J262" s="22"/>
    </row>
    <row r="263" spans="2:10">
      <c r="B263" s="27"/>
      <c r="C263" s="101"/>
      <c r="D263" s="101"/>
      <c r="E263" s="101"/>
      <c r="F263" s="101"/>
      <c r="G263" s="101"/>
      <c r="H263" s="101"/>
      <c r="I263" s="101"/>
      <c r="J263" s="22"/>
    </row>
    <row r="264" spans="2:10">
      <c r="B264" s="27"/>
      <c r="C264" s="101"/>
      <c r="D264" s="101"/>
      <c r="E264" s="101"/>
      <c r="F264" s="101"/>
      <c r="G264" s="101"/>
      <c r="H264" s="101"/>
      <c r="I264" s="101"/>
      <c r="J264" s="22"/>
    </row>
    <row r="265" spans="2:10">
      <c r="B265" s="27"/>
      <c r="C265" s="101"/>
      <c r="D265" s="101"/>
      <c r="E265" s="101"/>
      <c r="F265" s="101"/>
      <c r="G265" s="101"/>
      <c r="H265" s="101"/>
      <c r="I265" s="101"/>
      <c r="J265" s="22"/>
    </row>
    <row r="266" spans="2:10">
      <c r="B266" s="27"/>
      <c r="C266" s="101"/>
      <c r="D266" s="101"/>
      <c r="E266" s="101"/>
      <c r="F266" s="101"/>
      <c r="G266" s="101"/>
      <c r="H266" s="101"/>
      <c r="I266" s="101"/>
      <c r="J266" s="22"/>
    </row>
    <row r="267" spans="2:10">
      <c r="B267" s="27"/>
      <c r="C267" s="101"/>
      <c r="D267" s="101"/>
      <c r="E267" s="101"/>
      <c r="F267" s="101"/>
      <c r="G267" s="101"/>
      <c r="H267" s="101"/>
      <c r="I267" s="101"/>
      <c r="J267" s="22"/>
    </row>
    <row r="268" spans="2:10">
      <c r="B268" s="27"/>
      <c r="C268" s="101"/>
      <c r="D268" s="101"/>
      <c r="E268" s="101"/>
      <c r="F268" s="101"/>
      <c r="G268" s="101"/>
      <c r="H268" s="101"/>
      <c r="I268" s="101"/>
      <c r="J268" s="22"/>
    </row>
    <row r="269" spans="2:10">
      <c r="B269" s="27"/>
      <c r="C269" s="101"/>
      <c r="D269" s="101"/>
      <c r="E269" s="101"/>
      <c r="F269" s="101"/>
      <c r="G269" s="101"/>
      <c r="H269" s="101"/>
      <c r="I269" s="101"/>
      <c r="J269" s="22"/>
    </row>
    <row r="270" spans="2:10">
      <c r="B270" s="27"/>
      <c r="C270" s="101"/>
      <c r="D270" s="101"/>
      <c r="E270" s="101"/>
      <c r="F270" s="101"/>
      <c r="G270" s="101"/>
      <c r="H270" s="101"/>
      <c r="I270" s="101"/>
      <c r="J270" s="22"/>
    </row>
    <row r="271" spans="2:10">
      <c r="B271" s="27"/>
      <c r="C271" s="101"/>
      <c r="D271" s="101"/>
      <c r="E271" s="101"/>
      <c r="F271" s="101"/>
      <c r="G271" s="101"/>
      <c r="H271" s="101"/>
      <c r="I271" s="101"/>
      <c r="J271" s="22"/>
    </row>
    <row r="272" spans="2:10">
      <c r="B272" s="27"/>
      <c r="C272" s="101"/>
      <c r="D272" s="101"/>
      <c r="E272" s="101"/>
      <c r="F272" s="101"/>
      <c r="G272" s="101"/>
      <c r="H272" s="101"/>
      <c r="I272" s="101"/>
      <c r="J272" s="22"/>
    </row>
    <row r="273" spans="2:10">
      <c r="B273" s="27"/>
      <c r="C273" s="101"/>
      <c r="D273" s="101"/>
      <c r="E273" s="101"/>
      <c r="F273" s="101"/>
      <c r="G273" s="101"/>
      <c r="H273" s="101"/>
      <c r="I273" s="101"/>
      <c r="J273" s="22"/>
    </row>
    <row r="274" spans="2:10">
      <c r="B274" s="27"/>
      <c r="C274" s="101"/>
      <c r="D274" s="101"/>
      <c r="E274" s="101"/>
      <c r="F274" s="101"/>
      <c r="G274" s="101"/>
      <c r="H274" s="101"/>
      <c r="I274" s="101"/>
      <c r="J274" s="22"/>
    </row>
    <row r="275" spans="2:10">
      <c r="B275" s="27"/>
      <c r="C275" s="101"/>
      <c r="D275" s="101"/>
      <c r="E275" s="101"/>
      <c r="F275" s="101"/>
      <c r="G275" s="101"/>
      <c r="H275" s="101"/>
      <c r="I275" s="101"/>
      <c r="J275" s="22"/>
    </row>
    <row r="276" spans="2:10">
      <c r="B276" s="27"/>
      <c r="C276" s="101"/>
      <c r="D276" s="101"/>
      <c r="E276" s="101"/>
      <c r="F276" s="101"/>
      <c r="G276" s="101"/>
      <c r="H276" s="101"/>
      <c r="I276" s="101"/>
      <c r="J276" s="22"/>
    </row>
    <row r="277" spans="2:10">
      <c r="B277" s="27"/>
      <c r="C277" s="101"/>
      <c r="D277" s="101"/>
      <c r="E277" s="101"/>
      <c r="F277" s="101"/>
      <c r="G277" s="101"/>
      <c r="H277" s="101"/>
      <c r="I277" s="101"/>
      <c r="J277" s="22"/>
    </row>
    <row r="278" spans="2:10">
      <c r="B278" s="27"/>
      <c r="C278" s="101"/>
      <c r="D278" s="101"/>
      <c r="E278" s="101"/>
      <c r="F278" s="101"/>
      <c r="G278" s="101"/>
      <c r="H278" s="101"/>
      <c r="I278" s="101"/>
      <c r="J278" s="22"/>
    </row>
    <row r="279" spans="2:10">
      <c r="B279" s="27"/>
      <c r="C279" s="101"/>
      <c r="D279" s="101"/>
      <c r="E279" s="101"/>
      <c r="F279" s="101"/>
      <c r="G279" s="101"/>
      <c r="H279" s="101"/>
      <c r="I279" s="101"/>
      <c r="J279" s="22"/>
    </row>
    <row r="280" spans="2:10">
      <c r="B280" s="27"/>
      <c r="C280" s="101"/>
      <c r="D280" s="101"/>
      <c r="E280" s="101"/>
      <c r="F280" s="101"/>
      <c r="G280" s="101"/>
      <c r="H280" s="101"/>
      <c r="I280" s="101"/>
      <c r="J280" s="22"/>
    </row>
    <row r="281" spans="2:10">
      <c r="B281" s="27"/>
      <c r="C281" s="101"/>
      <c r="D281" s="101"/>
      <c r="E281" s="101"/>
      <c r="F281" s="101"/>
      <c r="G281" s="101"/>
      <c r="H281" s="101"/>
      <c r="I281" s="101"/>
      <c r="J281" s="22"/>
    </row>
    <row r="282" spans="2:10">
      <c r="B282" s="27"/>
      <c r="C282" s="101"/>
      <c r="D282" s="101"/>
      <c r="E282" s="101"/>
      <c r="F282" s="101"/>
      <c r="G282" s="101"/>
      <c r="H282" s="101"/>
      <c r="I282" s="101"/>
      <c r="J282" s="22"/>
    </row>
    <row r="283" spans="2:10">
      <c r="B283" s="27"/>
      <c r="C283" s="101"/>
      <c r="D283" s="101"/>
      <c r="E283" s="101"/>
      <c r="F283" s="101"/>
      <c r="G283" s="101"/>
      <c r="H283" s="101"/>
      <c r="I283" s="101"/>
      <c r="J283" s="22"/>
    </row>
    <row r="284" spans="2:10">
      <c r="B284" s="27"/>
      <c r="C284" s="101"/>
      <c r="D284" s="101"/>
      <c r="E284" s="101"/>
      <c r="F284" s="101"/>
      <c r="G284" s="101"/>
      <c r="H284" s="101"/>
      <c r="I284" s="101"/>
      <c r="J284" s="22"/>
    </row>
    <row r="285" spans="2:10">
      <c r="B285" s="27"/>
      <c r="C285" s="101"/>
      <c r="D285" s="101"/>
      <c r="E285" s="101"/>
      <c r="F285" s="101"/>
      <c r="G285" s="101"/>
      <c r="H285" s="101"/>
      <c r="I285" s="101"/>
      <c r="J285" s="22"/>
    </row>
    <row r="286" spans="2:10">
      <c r="B286" s="27"/>
      <c r="C286" s="101"/>
      <c r="D286" s="101"/>
      <c r="E286" s="101"/>
      <c r="F286" s="101"/>
      <c r="G286" s="101"/>
      <c r="H286" s="101"/>
      <c r="I286" s="101"/>
      <c r="J286" s="22"/>
    </row>
    <row r="287" spans="2:10">
      <c r="B287" s="27"/>
      <c r="C287" s="101"/>
      <c r="D287" s="101"/>
      <c r="E287" s="101"/>
      <c r="F287" s="101"/>
      <c r="G287" s="101"/>
      <c r="H287" s="101"/>
      <c r="I287" s="101"/>
      <c r="J287" s="22"/>
    </row>
    <row r="288" spans="2:10">
      <c r="B288" s="27"/>
      <c r="C288" s="101"/>
      <c r="D288" s="101"/>
      <c r="E288" s="101"/>
      <c r="F288" s="101"/>
      <c r="G288" s="101"/>
      <c r="H288" s="101"/>
      <c r="I288" s="101"/>
      <c r="J288" s="22"/>
    </row>
    <row r="289" spans="2:10">
      <c r="B289" s="27"/>
      <c r="C289" s="101"/>
      <c r="D289" s="101"/>
      <c r="E289" s="101"/>
      <c r="F289" s="101"/>
      <c r="G289" s="101"/>
      <c r="H289" s="101"/>
      <c r="I289" s="101"/>
      <c r="J289" s="22"/>
    </row>
    <row r="290" spans="2:10">
      <c r="B290" s="27"/>
      <c r="C290" s="101"/>
      <c r="D290" s="101"/>
      <c r="E290" s="101"/>
      <c r="F290" s="101"/>
      <c r="G290" s="101"/>
      <c r="H290" s="101"/>
      <c r="I290" s="101"/>
      <c r="J290" s="22"/>
    </row>
    <row r="291" spans="2:10">
      <c r="B291" s="27"/>
      <c r="C291" s="101"/>
      <c r="D291" s="101"/>
      <c r="E291" s="101"/>
      <c r="F291" s="101"/>
      <c r="G291" s="101"/>
      <c r="H291" s="101"/>
      <c r="I291" s="101"/>
      <c r="J291" s="22"/>
    </row>
    <row r="292" spans="2:10">
      <c r="B292" s="27"/>
      <c r="C292" s="101"/>
      <c r="D292" s="101"/>
      <c r="E292" s="101"/>
      <c r="F292" s="101"/>
      <c r="G292" s="101"/>
      <c r="H292" s="101"/>
      <c r="I292" s="101"/>
      <c r="J292" s="22"/>
    </row>
    <row r="293" spans="2:10">
      <c r="B293" s="27"/>
      <c r="C293" s="101"/>
      <c r="D293" s="101"/>
      <c r="E293" s="101"/>
      <c r="F293" s="101"/>
      <c r="G293" s="101"/>
      <c r="H293" s="101"/>
      <c r="I293" s="101"/>
      <c r="J293" s="22"/>
    </row>
    <row r="294" spans="2:10">
      <c r="B294" s="27"/>
      <c r="C294" s="101"/>
      <c r="D294" s="101"/>
      <c r="E294" s="101"/>
      <c r="F294" s="101"/>
      <c r="G294" s="101"/>
      <c r="H294" s="101"/>
      <c r="I294" s="101"/>
      <c r="J294" s="22"/>
    </row>
    <row r="295" spans="2:10">
      <c r="B295" s="27"/>
      <c r="C295" s="101"/>
      <c r="D295" s="101"/>
      <c r="E295" s="101"/>
      <c r="F295" s="101"/>
      <c r="G295" s="101"/>
      <c r="H295" s="101"/>
      <c r="I295" s="101"/>
      <c r="J295" s="22"/>
    </row>
    <row r="296" spans="2:10">
      <c r="B296" s="27"/>
      <c r="C296" s="101"/>
      <c r="D296" s="101"/>
      <c r="E296" s="101"/>
      <c r="F296" s="101"/>
      <c r="G296" s="101"/>
      <c r="H296" s="101"/>
      <c r="I296" s="101"/>
      <c r="J296" s="22"/>
    </row>
    <row r="297" spans="2:10">
      <c r="B297" s="27"/>
      <c r="C297" s="101"/>
      <c r="D297" s="101"/>
      <c r="E297" s="101"/>
      <c r="F297" s="101"/>
      <c r="G297" s="101"/>
      <c r="H297" s="101"/>
      <c r="I297" s="101"/>
      <c r="J297" s="22"/>
    </row>
    <row r="298" spans="2:10">
      <c r="B298" s="27"/>
      <c r="C298" s="101"/>
      <c r="D298" s="101"/>
      <c r="E298" s="101"/>
      <c r="F298" s="101"/>
      <c r="G298" s="101"/>
      <c r="H298" s="101"/>
      <c r="I298" s="101"/>
      <c r="J298" s="22"/>
    </row>
    <row r="299" spans="2:10">
      <c r="B299" s="27"/>
      <c r="C299" s="101"/>
      <c r="D299" s="101"/>
      <c r="E299" s="101"/>
      <c r="F299" s="101"/>
      <c r="G299" s="101"/>
      <c r="H299" s="101"/>
      <c r="I299" s="101"/>
      <c r="J299" s="22"/>
    </row>
    <row r="300" spans="2:10">
      <c r="B300" s="27"/>
      <c r="C300" s="101"/>
      <c r="D300" s="101"/>
      <c r="E300" s="101"/>
      <c r="F300" s="101"/>
      <c r="G300" s="101"/>
      <c r="H300" s="101"/>
      <c r="I300" s="101"/>
      <c r="J300" s="22"/>
    </row>
    <row r="301" spans="2:10">
      <c r="B301" s="27"/>
      <c r="C301" s="101"/>
      <c r="D301" s="101"/>
      <c r="E301" s="101"/>
      <c r="F301" s="101"/>
      <c r="G301" s="101"/>
      <c r="H301" s="101"/>
      <c r="I301" s="101"/>
      <c r="J301" s="22"/>
    </row>
    <row r="302" spans="2:10">
      <c r="B302" s="27"/>
      <c r="C302" s="101"/>
      <c r="D302" s="101"/>
      <c r="E302" s="101"/>
      <c r="F302" s="101"/>
      <c r="G302" s="101"/>
      <c r="H302" s="101"/>
      <c r="I302" s="101"/>
      <c r="J302" s="22"/>
    </row>
    <row r="303" spans="2:10">
      <c r="B303" s="27"/>
      <c r="C303" s="101"/>
      <c r="D303" s="101"/>
      <c r="E303" s="101"/>
      <c r="F303" s="101"/>
      <c r="G303" s="101"/>
      <c r="H303" s="101"/>
      <c r="I303" s="101"/>
      <c r="J303" s="22"/>
    </row>
    <row r="304" spans="2:10">
      <c r="B304" s="27"/>
      <c r="C304" s="101"/>
      <c r="D304" s="101"/>
      <c r="E304" s="101"/>
      <c r="F304" s="101"/>
      <c r="G304" s="101"/>
      <c r="H304" s="101"/>
      <c r="I304" s="101"/>
      <c r="J304" s="22"/>
    </row>
    <row r="305" spans="2:10">
      <c r="B305" s="27"/>
      <c r="C305" s="101"/>
      <c r="D305" s="101"/>
      <c r="E305" s="101"/>
      <c r="F305" s="101"/>
      <c r="G305" s="101"/>
      <c r="H305" s="101"/>
      <c r="I305" s="101"/>
      <c r="J305" s="22"/>
    </row>
    <row r="306" spans="2:10">
      <c r="B306" s="27"/>
      <c r="C306" s="101"/>
      <c r="D306" s="101"/>
      <c r="E306" s="101"/>
      <c r="F306" s="101"/>
      <c r="G306" s="101"/>
      <c r="H306" s="101"/>
      <c r="I306" s="101"/>
      <c r="J306" s="22"/>
    </row>
    <row r="307" spans="2:10">
      <c r="B307" s="27"/>
      <c r="C307" s="101"/>
      <c r="D307" s="101"/>
      <c r="E307" s="101"/>
      <c r="F307" s="101"/>
      <c r="G307" s="101"/>
      <c r="H307" s="101"/>
      <c r="I307" s="101"/>
      <c r="J307" s="22"/>
    </row>
    <row r="308" spans="2:10">
      <c r="B308" s="27"/>
      <c r="C308" s="101"/>
      <c r="D308" s="101"/>
      <c r="E308" s="101"/>
      <c r="F308" s="101"/>
      <c r="G308" s="101"/>
      <c r="H308" s="101"/>
      <c r="I308" s="101"/>
      <c r="J308" s="22"/>
    </row>
    <row r="309" spans="2:10">
      <c r="B309" s="27"/>
      <c r="C309" s="101"/>
      <c r="D309" s="101"/>
      <c r="E309" s="101"/>
      <c r="F309" s="101"/>
      <c r="G309" s="101"/>
      <c r="H309" s="101"/>
      <c r="I309" s="101"/>
      <c r="J309" s="22"/>
    </row>
    <row r="310" spans="2:10">
      <c r="B310" s="27"/>
      <c r="C310" s="101"/>
      <c r="D310" s="101"/>
      <c r="E310" s="101"/>
      <c r="F310" s="101"/>
      <c r="G310" s="101"/>
      <c r="H310" s="101"/>
      <c r="I310" s="101"/>
      <c r="J310" s="22"/>
    </row>
    <row r="311" spans="2:10">
      <c r="B311" s="27"/>
      <c r="C311" s="101"/>
      <c r="D311" s="101"/>
      <c r="E311" s="101"/>
      <c r="F311" s="101"/>
      <c r="G311" s="101"/>
      <c r="H311" s="101"/>
      <c r="I311" s="101"/>
      <c r="J311" s="22"/>
    </row>
    <row r="312" spans="2:10">
      <c r="B312" s="27"/>
      <c r="C312" s="101"/>
      <c r="D312" s="101"/>
      <c r="E312" s="101"/>
      <c r="F312" s="101"/>
      <c r="G312" s="101"/>
      <c r="H312" s="101"/>
      <c r="I312" s="101"/>
      <c r="J312" s="22"/>
    </row>
    <row r="313" spans="2:10">
      <c r="B313" s="27"/>
      <c r="C313" s="101"/>
      <c r="D313" s="101"/>
      <c r="E313" s="101"/>
      <c r="F313" s="101"/>
      <c r="G313" s="101"/>
      <c r="H313" s="101"/>
      <c r="I313" s="101"/>
      <c r="J313" s="22"/>
    </row>
    <row r="314" spans="2:10">
      <c r="B314" s="27"/>
      <c r="C314" s="101"/>
      <c r="D314" s="101"/>
      <c r="E314" s="101"/>
      <c r="F314" s="101"/>
      <c r="G314" s="101"/>
      <c r="H314" s="101"/>
      <c r="I314" s="101"/>
      <c r="J314" s="22"/>
    </row>
    <row r="315" spans="2:10">
      <c r="B315" s="27"/>
      <c r="C315" s="101"/>
      <c r="D315" s="101"/>
      <c r="E315" s="101"/>
      <c r="F315" s="101"/>
      <c r="G315" s="101"/>
      <c r="H315" s="101"/>
      <c r="I315" s="101"/>
      <c r="J315" s="22"/>
    </row>
    <row r="316" spans="2:10">
      <c r="B316" s="27"/>
      <c r="C316" s="101"/>
      <c r="D316" s="101"/>
      <c r="E316" s="101"/>
      <c r="F316" s="101"/>
      <c r="G316" s="101"/>
      <c r="H316" s="101"/>
      <c r="I316" s="101"/>
      <c r="J316" s="22"/>
    </row>
    <row r="317" spans="2:10">
      <c r="B317" s="27"/>
      <c r="C317" s="101"/>
      <c r="D317" s="101"/>
      <c r="E317" s="101"/>
      <c r="F317" s="101"/>
      <c r="G317" s="101"/>
      <c r="H317" s="101"/>
      <c r="I317" s="101"/>
      <c r="J317" s="22"/>
    </row>
    <row r="318" spans="2:10">
      <c r="B318" s="27"/>
      <c r="C318" s="101"/>
      <c r="D318" s="101"/>
      <c r="E318" s="101"/>
      <c r="F318" s="101"/>
      <c r="G318" s="101"/>
      <c r="H318" s="101"/>
      <c r="I318" s="101"/>
      <c r="J318" s="22"/>
    </row>
    <row r="319" spans="2:10">
      <c r="B319" s="27"/>
      <c r="C319" s="101"/>
      <c r="D319" s="101"/>
      <c r="E319" s="101"/>
      <c r="F319" s="101"/>
      <c r="G319" s="101"/>
      <c r="H319" s="101"/>
      <c r="I319" s="101"/>
      <c r="J319" s="22"/>
    </row>
    <row r="320" spans="2:10">
      <c r="B320" s="27"/>
      <c r="C320" s="101"/>
      <c r="D320" s="101"/>
      <c r="E320" s="101"/>
      <c r="F320" s="101"/>
      <c r="G320" s="101"/>
      <c r="H320" s="101"/>
      <c r="I320" s="101"/>
      <c r="J320" s="22"/>
    </row>
    <row r="321" spans="2:10">
      <c r="B321" s="27"/>
      <c r="C321" s="101"/>
      <c r="D321" s="101"/>
      <c r="E321" s="101"/>
      <c r="F321" s="101"/>
      <c r="G321" s="101"/>
      <c r="H321" s="101"/>
      <c r="I321" s="101"/>
      <c r="J321" s="22"/>
    </row>
    <row r="322" spans="2:10">
      <c r="B322" s="27"/>
      <c r="C322" s="101"/>
      <c r="D322" s="101"/>
      <c r="E322" s="101"/>
      <c r="F322" s="101"/>
      <c r="G322" s="101"/>
      <c r="H322" s="101"/>
      <c r="I322" s="101"/>
      <c r="J322" s="22"/>
    </row>
    <row r="323" spans="2:10">
      <c r="B323" s="27"/>
      <c r="C323" s="101"/>
      <c r="D323" s="101"/>
      <c r="E323" s="101"/>
      <c r="F323" s="101"/>
      <c r="G323" s="101"/>
      <c r="H323" s="101"/>
      <c r="I323" s="101"/>
      <c r="J323" s="22"/>
    </row>
    <row r="324" spans="2:10">
      <c r="B324" s="27"/>
      <c r="C324" s="101"/>
      <c r="D324" s="101"/>
      <c r="E324" s="101"/>
      <c r="F324" s="101"/>
      <c r="G324" s="101"/>
      <c r="H324" s="101"/>
      <c r="I324" s="101"/>
      <c r="J324" s="22"/>
    </row>
    <row r="325" spans="2:10">
      <c r="B325" s="27"/>
      <c r="C325" s="101"/>
      <c r="D325" s="101"/>
      <c r="E325" s="101"/>
      <c r="F325" s="101"/>
      <c r="G325" s="101"/>
      <c r="H325" s="101"/>
      <c r="I325" s="101"/>
      <c r="J325" s="22"/>
    </row>
    <row r="326" spans="2:10">
      <c r="B326" s="27"/>
      <c r="C326" s="101"/>
      <c r="D326" s="101"/>
      <c r="E326" s="101"/>
      <c r="F326" s="101"/>
      <c r="G326" s="101"/>
      <c r="H326" s="101"/>
      <c r="I326" s="101"/>
      <c r="J326" s="22"/>
    </row>
    <row r="327" spans="2:10">
      <c r="B327" s="27"/>
      <c r="C327" s="101"/>
      <c r="D327" s="101"/>
      <c r="E327" s="101"/>
      <c r="F327" s="101"/>
      <c r="G327" s="101"/>
      <c r="H327" s="101"/>
      <c r="I327" s="101"/>
      <c r="J327" s="22"/>
    </row>
    <row r="328" spans="2:10">
      <c r="B328" s="27"/>
      <c r="C328" s="101"/>
      <c r="D328" s="101"/>
      <c r="E328" s="101"/>
      <c r="F328" s="101"/>
      <c r="G328" s="101"/>
      <c r="H328" s="101"/>
      <c r="I328" s="101"/>
      <c r="J328" s="22"/>
    </row>
    <row r="329" spans="2:10">
      <c r="B329" s="27"/>
      <c r="C329" s="101"/>
      <c r="D329" s="101"/>
      <c r="E329" s="101"/>
      <c r="F329" s="101"/>
      <c r="G329" s="101"/>
      <c r="H329" s="101"/>
      <c r="I329" s="101"/>
      <c r="J329" s="22"/>
    </row>
    <row r="330" spans="2:10">
      <c r="B330" s="27"/>
      <c r="C330" s="101"/>
      <c r="D330" s="101"/>
      <c r="E330" s="101"/>
      <c r="F330" s="101"/>
      <c r="G330" s="101"/>
      <c r="H330" s="101"/>
      <c r="I330" s="101"/>
      <c r="J330" s="22"/>
    </row>
    <row r="331" spans="2:10">
      <c r="B331" s="27"/>
      <c r="C331" s="101"/>
      <c r="D331" s="101"/>
      <c r="E331" s="101"/>
      <c r="F331" s="101"/>
      <c r="G331" s="101"/>
      <c r="H331" s="101"/>
      <c r="I331" s="101"/>
      <c r="J331" s="22"/>
    </row>
    <row r="332" spans="2:10">
      <c r="B332" s="27"/>
      <c r="C332" s="101"/>
      <c r="D332" s="101"/>
      <c r="E332" s="101"/>
      <c r="F332" s="101"/>
      <c r="G332" s="101"/>
      <c r="H332" s="101"/>
      <c r="I332" s="101"/>
      <c r="J332" s="22"/>
    </row>
    <row r="333" spans="2:10">
      <c r="B333" s="27"/>
      <c r="C333" s="101"/>
      <c r="D333" s="101"/>
      <c r="E333" s="101"/>
      <c r="F333" s="101"/>
      <c r="G333" s="101"/>
      <c r="H333" s="101"/>
      <c r="I333" s="101"/>
      <c r="J333" s="22"/>
    </row>
    <row r="334" spans="2:10">
      <c r="B334" s="27"/>
      <c r="C334" s="101"/>
      <c r="D334" s="101"/>
      <c r="E334" s="101"/>
      <c r="F334" s="101"/>
      <c r="G334" s="101"/>
      <c r="H334" s="101"/>
      <c r="I334" s="101"/>
      <c r="J334" s="22"/>
    </row>
    <row r="335" spans="2:10">
      <c r="B335" s="27"/>
      <c r="C335" s="101"/>
      <c r="D335" s="101"/>
      <c r="E335" s="101"/>
      <c r="F335" s="101"/>
      <c r="G335" s="101"/>
      <c r="H335" s="101"/>
      <c r="I335" s="101"/>
      <c r="J335" s="22"/>
    </row>
    <row r="336" spans="2:10">
      <c r="B336" s="27"/>
      <c r="C336" s="101"/>
      <c r="D336" s="101"/>
      <c r="E336" s="101"/>
      <c r="F336" s="101"/>
      <c r="G336" s="101"/>
      <c r="H336" s="101"/>
      <c r="I336" s="101"/>
      <c r="J336" s="22"/>
    </row>
    <row r="337" spans="2:10">
      <c r="B337" s="27"/>
      <c r="C337" s="101"/>
      <c r="D337" s="101"/>
      <c r="E337" s="101"/>
      <c r="F337" s="101"/>
      <c r="G337" s="101"/>
      <c r="H337" s="101"/>
      <c r="I337" s="101"/>
      <c r="J337" s="22"/>
    </row>
    <row r="338" spans="2:10">
      <c r="B338" s="27"/>
      <c r="C338" s="101"/>
      <c r="D338" s="101"/>
      <c r="E338" s="101"/>
      <c r="F338" s="101"/>
      <c r="G338" s="101"/>
      <c r="H338" s="101"/>
      <c r="I338" s="101"/>
      <c r="J338" s="22"/>
    </row>
    <row r="339" spans="2:10">
      <c r="B339" s="27"/>
      <c r="C339" s="101"/>
      <c r="D339" s="101"/>
      <c r="E339" s="101"/>
      <c r="F339" s="101"/>
      <c r="G339" s="101"/>
      <c r="H339" s="101"/>
      <c r="I339" s="101"/>
      <c r="J339" s="22"/>
    </row>
    <row r="340" spans="2:10">
      <c r="B340" s="27"/>
      <c r="C340" s="101"/>
      <c r="D340" s="101"/>
      <c r="E340" s="101"/>
      <c r="F340" s="101"/>
      <c r="G340" s="101"/>
      <c r="H340" s="101"/>
      <c r="I340" s="101"/>
      <c r="J340" s="22"/>
    </row>
    <row r="341" spans="2:10">
      <c r="B341" s="27"/>
      <c r="C341" s="101"/>
      <c r="D341" s="101"/>
      <c r="E341" s="101"/>
      <c r="F341" s="101"/>
      <c r="G341" s="101"/>
      <c r="H341" s="101"/>
      <c r="I341" s="101"/>
      <c r="J341" s="22"/>
    </row>
    <row r="342" spans="2:10">
      <c r="B342" s="27"/>
      <c r="C342" s="101"/>
      <c r="D342" s="101"/>
      <c r="E342" s="101"/>
      <c r="F342" s="101"/>
      <c r="G342" s="101"/>
      <c r="H342" s="101"/>
      <c r="I342" s="101"/>
      <c r="J342" s="22"/>
    </row>
    <row r="343" spans="2:10">
      <c r="B343" s="27"/>
      <c r="C343" s="101"/>
      <c r="D343" s="101"/>
      <c r="E343" s="101"/>
      <c r="F343" s="101"/>
      <c r="G343" s="101"/>
      <c r="H343" s="101"/>
      <c r="I343" s="101"/>
      <c r="J343" s="22"/>
    </row>
    <row r="344" spans="2:10">
      <c r="B344" s="27"/>
      <c r="C344" s="101"/>
      <c r="D344" s="101"/>
      <c r="E344" s="101"/>
      <c r="F344" s="101"/>
      <c r="G344" s="101"/>
      <c r="H344" s="101"/>
      <c r="I344" s="101"/>
      <c r="J344" s="22"/>
    </row>
    <row r="345" spans="2:10">
      <c r="B345" s="27"/>
      <c r="C345" s="101"/>
      <c r="D345" s="101"/>
      <c r="E345" s="101"/>
      <c r="F345" s="101"/>
      <c r="G345" s="101"/>
      <c r="H345" s="101"/>
      <c r="I345" s="101"/>
      <c r="J345" s="22"/>
    </row>
    <row r="346" spans="2:10">
      <c r="B346" s="27"/>
      <c r="C346" s="101"/>
      <c r="D346" s="101"/>
      <c r="E346" s="101"/>
      <c r="F346" s="101"/>
      <c r="G346" s="101"/>
      <c r="H346" s="101"/>
      <c r="I346" s="101"/>
      <c r="J346" s="22"/>
    </row>
    <row r="347" spans="2:10">
      <c r="B347" s="27"/>
      <c r="C347" s="101"/>
      <c r="D347" s="101"/>
      <c r="E347" s="101"/>
      <c r="F347" s="101"/>
      <c r="G347" s="101"/>
      <c r="H347" s="101"/>
      <c r="I347" s="101"/>
      <c r="J347" s="22"/>
    </row>
    <row r="348" spans="2:10">
      <c r="B348" s="27"/>
      <c r="C348" s="101"/>
      <c r="D348" s="101"/>
      <c r="E348" s="101"/>
      <c r="F348" s="101"/>
      <c r="G348" s="101"/>
      <c r="H348" s="101"/>
      <c r="I348" s="101"/>
      <c r="J348" s="22"/>
    </row>
    <row r="349" spans="2:10">
      <c r="B349" s="27"/>
      <c r="C349" s="101"/>
      <c r="D349" s="101"/>
      <c r="E349" s="101"/>
      <c r="F349" s="101"/>
      <c r="G349" s="101"/>
      <c r="H349" s="101"/>
      <c r="I349" s="101"/>
      <c r="J349" s="22"/>
    </row>
    <row r="350" spans="2:10">
      <c r="B350" s="27"/>
      <c r="C350" s="101"/>
      <c r="D350" s="101"/>
      <c r="E350" s="101"/>
      <c r="F350" s="101"/>
      <c r="G350" s="101"/>
      <c r="H350" s="101"/>
      <c r="I350" s="101"/>
      <c r="J350" s="22"/>
    </row>
    <row r="351" spans="2:10">
      <c r="B351" s="27"/>
      <c r="C351" s="101"/>
      <c r="D351" s="101"/>
      <c r="E351" s="101"/>
      <c r="F351" s="101"/>
      <c r="G351" s="101"/>
      <c r="H351" s="101"/>
      <c r="I351" s="101"/>
      <c r="J351" s="22"/>
    </row>
    <row r="352" spans="2:10">
      <c r="B352" s="27"/>
      <c r="C352" s="101"/>
      <c r="D352" s="101"/>
      <c r="E352" s="101"/>
      <c r="F352" s="101"/>
      <c r="G352" s="101"/>
      <c r="H352" s="101"/>
      <c r="I352" s="101"/>
      <c r="J352" s="22"/>
    </row>
    <row r="353" spans="2:10">
      <c r="B353" s="27"/>
      <c r="C353" s="101"/>
      <c r="D353" s="101"/>
      <c r="E353" s="101"/>
      <c r="F353" s="101"/>
      <c r="G353" s="101"/>
      <c r="H353" s="101"/>
      <c r="I353" s="101"/>
      <c r="J353" s="22"/>
    </row>
    <row r="354" spans="2:10">
      <c r="B354" s="27"/>
      <c r="C354" s="101"/>
      <c r="D354" s="101"/>
      <c r="E354" s="101"/>
      <c r="F354" s="101"/>
      <c r="G354" s="101"/>
      <c r="H354" s="101"/>
      <c r="I354" s="101"/>
      <c r="J354" s="22"/>
    </row>
    <row r="355" spans="2:10">
      <c r="B355" s="27"/>
      <c r="C355" s="101"/>
      <c r="D355" s="101"/>
      <c r="E355" s="101"/>
      <c r="F355" s="101"/>
      <c r="G355" s="101"/>
      <c r="H355" s="101"/>
      <c r="I355" s="101"/>
      <c r="J355" s="22"/>
    </row>
    <row r="356" spans="2:10">
      <c r="B356" s="27"/>
      <c r="C356" s="101"/>
      <c r="D356" s="101"/>
      <c r="E356" s="101"/>
      <c r="F356" s="101"/>
      <c r="G356" s="101"/>
      <c r="H356" s="101"/>
      <c r="I356" s="101"/>
      <c r="J356" s="22"/>
    </row>
    <row r="357" spans="2:10">
      <c r="B357" s="27"/>
      <c r="C357" s="101"/>
      <c r="D357" s="101"/>
      <c r="E357" s="101"/>
      <c r="F357" s="101"/>
      <c r="G357" s="101"/>
      <c r="H357" s="101"/>
      <c r="I357" s="101"/>
      <c r="J357" s="22"/>
    </row>
    <row r="358" spans="2:10">
      <c r="B358" s="27"/>
      <c r="C358" s="101"/>
      <c r="D358" s="101"/>
      <c r="E358" s="101"/>
      <c r="F358" s="101"/>
      <c r="G358" s="101"/>
      <c r="H358" s="101"/>
      <c r="I358" s="101"/>
      <c r="J358" s="22"/>
    </row>
    <row r="359" spans="2:10">
      <c r="B359" s="27"/>
      <c r="C359" s="101"/>
      <c r="D359" s="101"/>
      <c r="E359" s="101"/>
      <c r="F359" s="101"/>
      <c r="G359" s="101"/>
      <c r="H359" s="101"/>
      <c r="I359" s="101"/>
      <c r="J359" s="22"/>
    </row>
    <row r="360" spans="2:10">
      <c r="B360" s="27"/>
      <c r="C360" s="101"/>
      <c r="D360" s="101"/>
      <c r="E360" s="101"/>
      <c r="F360" s="101"/>
      <c r="G360" s="101"/>
      <c r="H360" s="101"/>
      <c r="I360" s="101"/>
      <c r="J360" s="22"/>
    </row>
    <row r="361" spans="2:10">
      <c r="B361" s="27"/>
      <c r="C361" s="101"/>
      <c r="D361" s="101"/>
      <c r="E361" s="101"/>
      <c r="F361" s="101"/>
      <c r="G361" s="101"/>
      <c r="H361" s="101"/>
      <c r="I361" s="101"/>
      <c r="J361" s="22"/>
    </row>
    <row r="362" spans="2:10">
      <c r="B362" s="27"/>
      <c r="C362" s="101"/>
      <c r="D362" s="101"/>
      <c r="E362" s="101"/>
      <c r="F362" s="101"/>
      <c r="G362" s="101"/>
      <c r="H362" s="101"/>
      <c r="I362" s="101"/>
      <c r="J362" s="22"/>
    </row>
    <row r="363" spans="2:10">
      <c r="B363" s="27"/>
      <c r="C363" s="101"/>
      <c r="D363" s="101"/>
      <c r="E363" s="101"/>
      <c r="F363" s="101"/>
      <c r="G363" s="101"/>
      <c r="H363" s="101"/>
      <c r="I363" s="101"/>
      <c r="J363" s="22"/>
    </row>
    <row r="364" spans="2:10">
      <c r="B364" s="27"/>
      <c r="C364" s="101"/>
      <c r="D364" s="101"/>
      <c r="E364" s="101"/>
      <c r="F364" s="101"/>
      <c r="G364" s="101"/>
      <c r="H364" s="101"/>
      <c r="I364" s="101"/>
      <c r="J364" s="22"/>
    </row>
    <row r="365" spans="2:10">
      <c r="B365" s="27"/>
      <c r="C365" s="101"/>
      <c r="D365" s="101"/>
      <c r="E365" s="101"/>
      <c r="F365" s="101"/>
      <c r="G365" s="101"/>
      <c r="H365" s="101"/>
      <c r="I365" s="101"/>
      <c r="J365" s="22"/>
    </row>
    <row r="366" spans="2:10">
      <c r="B366" s="27"/>
      <c r="C366" s="101"/>
      <c r="D366" s="101"/>
      <c r="E366" s="101"/>
      <c r="F366" s="101"/>
      <c r="G366" s="101"/>
      <c r="H366" s="101"/>
      <c r="I366" s="101"/>
      <c r="J366" s="22"/>
    </row>
    <row r="367" spans="2:10">
      <c r="B367" s="27"/>
      <c r="C367" s="101"/>
      <c r="D367" s="101"/>
      <c r="E367" s="101"/>
      <c r="F367" s="101"/>
      <c r="G367" s="101"/>
      <c r="H367" s="101"/>
      <c r="I367" s="101"/>
      <c r="J367" s="22"/>
    </row>
    <row r="368" spans="2:10">
      <c r="B368" s="27"/>
      <c r="C368" s="101"/>
      <c r="D368" s="101"/>
      <c r="E368" s="101"/>
      <c r="F368" s="101"/>
      <c r="G368" s="101"/>
      <c r="H368" s="101"/>
      <c r="I368" s="101"/>
      <c r="J368" s="22"/>
    </row>
    <row r="369" spans="2:10">
      <c r="B369" s="27"/>
      <c r="C369" s="101"/>
      <c r="D369" s="101"/>
      <c r="E369" s="101"/>
      <c r="F369" s="101"/>
      <c r="G369" s="101"/>
      <c r="H369" s="101"/>
      <c r="I369" s="101"/>
      <c r="J369" s="22"/>
    </row>
    <row r="370" spans="2:10">
      <c r="B370" s="27"/>
      <c r="C370" s="101"/>
      <c r="D370" s="101"/>
      <c r="E370" s="101"/>
      <c r="F370" s="101"/>
      <c r="G370" s="101"/>
      <c r="H370" s="101"/>
      <c r="I370" s="101"/>
      <c r="J370" s="22"/>
    </row>
    <row r="371" spans="2:10">
      <c r="B371" s="27"/>
      <c r="C371" s="101"/>
      <c r="D371" s="101"/>
      <c r="E371" s="101"/>
      <c r="F371" s="101"/>
      <c r="G371" s="101"/>
      <c r="H371" s="101"/>
      <c r="I371" s="101"/>
      <c r="J371" s="22"/>
    </row>
    <row r="372" spans="2:10">
      <c r="B372" s="27"/>
      <c r="C372" s="101"/>
      <c r="D372" s="101"/>
      <c r="E372" s="101"/>
      <c r="F372" s="101"/>
      <c r="G372" s="101"/>
      <c r="H372" s="101"/>
      <c r="I372" s="101"/>
      <c r="J372" s="22"/>
    </row>
    <row r="373" spans="2:10">
      <c r="B373" s="27"/>
      <c r="C373" s="101"/>
      <c r="D373" s="101"/>
      <c r="E373" s="101"/>
      <c r="F373" s="101"/>
      <c r="G373" s="101"/>
      <c r="H373" s="101"/>
      <c r="I373" s="101"/>
      <c r="J373" s="22"/>
    </row>
    <row r="374" spans="2:10">
      <c r="B374" s="27"/>
      <c r="C374" s="101"/>
      <c r="D374" s="101"/>
      <c r="E374" s="101"/>
      <c r="F374" s="101"/>
      <c r="G374" s="101"/>
      <c r="H374" s="101"/>
      <c r="I374" s="101"/>
      <c r="J374" s="22"/>
    </row>
    <row r="375" spans="2:10">
      <c r="B375" s="27"/>
      <c r="C375" s="101"/>
      <c r="D375" s="101"/>
      <c r="E375" s="101"/>
      <c r="F375" s="101"/>
      <c r="G375" s="101"/>
      <c r="H375" s="101"/>
      <c r="I375" s="101"/>
      <c r="J375" s="22"/>
    </row>
    <row r="376" spans="2:10">
      <c r="B376" s="27"/>
      <c r="C376" s="101"/>
      <c r="D376" s="101"/>
      <c r="E376" s="101"/>
      <c r="F376" s="101"/>
      <c r="G376" s="101"/>
      <c r="H376" s="101"/>
      <c r="I376" s="101"/>
      <c r="J376" s="22"/>
    </row>
    <row r="377" spans="2:10">
      <c r="B377" s="27"/>
      <c r="C377" s="101"/>
      <c r="D377" s="101"/>
      <c r="E377" s="101"/>
      <c r="F377" s="101"/>
      <c r="G377" s="101"/>
      <c r="H377" s="101"/>
      <c r="I377" s="101"/>
      <c r="J377" s="22"/>
    </row>
    <row r="378" spans="2:10">
      <c r="B378" s="27"/>
      <c r="C378" s="101"/>
      <c r="D378" s="101"/>
      <c r="E378" s="101"/>
      <c r="F378" s="101"/>
      <c r="G378" s="101"/>
      <c r="H378" s="101"/>
      <c r="I378" s="101"/>
      <c r="J378" s="22"/>
    </row>
    <row r="379" spans="2:10">
      <c r="B379" s="27"/>
      <c r="C379" s="101"/>
      <c r="D379" s="101"/>
      <c r="E379" s="101"/>
      <c r="F379" s="101"/>
      <c r="G379" s="101"/>
      <c r="H379" s="101"/>
      <c r="I379" s="101"/>
      <c r="J379" s="22"/>
    </row>
    <row r="380" spans="2:10">
      <c r="B380" s="27"/>
      <c r="C380" s="101"/>
      <c r="D380" s="101"/>
      <c r="E380" s="101"/>
      <c r="F380" s="101"/>
      <c r="G380" s="101"/>
      <c r="H380" s="101"/>
      <c r="I380" s="101"/>
      <c r="J380" s="22"/>
    </row>
    <row r="381" spans="2:10">
      <c r="B381" s="27"/>
      <c r="C381" s="101"/>
      <c r="D381" s="101"/>
      <c r="E381" s="101"/>
      <c r="F381" s="101"/>
      <c r="G381" s="101"/>
      <c r="H381" s="101"/>
      <c r="I381" s="101"/>
      <c r="J381" s="22"/>
    </row>
    <row r="382" spans="2:10">
      <c r="B382" s="27"/>
      <c r="C382" s="101"/>
      <c r="D382" s="101"/>
      <c r="E382" s="101"/>
      <c r="F382" s="101"/>
      <c r="G382" s="101"/>
      <c r="H382" s="101"/>
      <c r="I382" s="101"/>
      <c r="J382" s="22"/>
    </row>
    <row r="383" spans="2:10">
      <c r="B383" s="27"/>
      <c r="C383" s="101"/>
      <c r="D383" s="101"/>
      <c r="E383" s="101"/>
      <c r="F383" s="101"/>
      <c r="G383" s="101"/>
      <c r="H383" s="101"/>
      <c r="I383" s="101"/>
      <c r="J383" s="22"/>
    </row>
    <row r="384" spans="2:10">
      <c r="B384" s="27"/>
      <c r="C384" s="101"/>
      <c r="D384" s="101"/>
      <c r="E384" s="101"/>
      <c r="F384" s="101"/>
      <c r="G384" s="101"/>
      <c r="H384" s="101"/>
      <c r="I384" s="101"/>
      <c r="J384" s="22"/>
    </row>
    <row r="385" spans="2:10">
      <c r="B385" s="27"/>
      <c r="C385" s="101"/>
      <c r="D385" s="101"/>
      <c r="E385" s="101"/>
      <c r="F385" s="101"/>
      <c r="G385" s="101"/>
      <c r="H385" s="101"/>
      <c r="I385" s="101"/>
      <c r="J385" s="22"/>
    </row>
    <row r="386" spans="2:10">
      <c r="B386" s="27"/>
      <c r="C386" s="101"/>
      <c r="D386" s="101"/>
      <c r="E386" s="101"/>
      <c r="F386" s="101"/>
      <c r="G386" s="101"/>
      <c r="H386" s="101"/>
      <c r="I386" s="101"/>
      <c r="J386" s="22"/>
    </row>
    <row r="387" spans="2:10">
      <c r="B387" s="27"/>
      <c r="C387" s="101"/>
      <c r="D387" s="101"/>
      <c r="E387" s="101"/>
      <c r="F387" s="101"/>
      <c r="G387" s="101"/>
      <c r="H387" s="101"/>
      <c r="I387" s="101"/>
      <c r="J387" s="22"/>
    </row>
    <row r="388" spans="2:10">
      <c r="B388" s="27"/>
      <c r="C388" s="101"/>
      <c r="D388" s="101"/>
      <c r="E388" s="101"/>
      <c r="F388" s="101"/>
      <c r="G388" s="101"/>
      <c r="H388" s="101"/>
      <c r="I388" s="101"/>
      <c r="J388" s="22"/>
    </row>
    <row r="389" spans="2:10">
      <c r="B389" s="27"/>
      <c r="C389" s="101"/>
      <c r="D389" s="101"/>
      <c r="E389" s="101"/>
      <c r="F389" s="101"/>
      <c r="G389" s="101"/>
      <c r="H389" s="101"/>
      <c r="I389" s="101"/>
      <c r="J389" s="22"/>
    </row>
    <row r="390" spans="2:10">
      <c r="B390" s="27"/>
      <c r="C390" s="101"/>
      <c r="D390" s="101"/>
      <c r="E390" s="101"/>
      <c r="F390" s="101"/>
      <c r="G390" s="101"/>
      <c r="H390" s="101"/>
      <c r="I390" s="101"/>
      <c r="J390" s="22"/>
    </row>
    <row r="391" spans="2:10">
      <c r="B391" s="27"/>
      <c r="C391" s="101"/>
      <c r="D391" s="101"/>
      <c r="E391" s="101"/>
      <c r="F391" s="101"/>
      <c r="G391" s="101"/>
      <c r="H391" s="101"/>
      <c r="I391" s="101"/>
      <c r="J391" s="22"/>
    </row>
    <row r="392" spans="2:10">
      <c r="B392" s="27"/>
      <c r="C392" s="101"/>
      <c r="D392" s="101"/>
      <c r="E392" s="101"/>
      <c r="F392" s="101"/>
      <c r="G392" s="101"/>
      <c r="H392" s="101"/>
      <c r="I392" s="101"/>
      <c r="J392" s="22"/>
    </row>
    <row r="393" spans="2:10">
      <c r="B393" s="27"/>
      <c r="C393" s="101"/>
      <c r="D393" s="101"/>
      <c r="E393" s="101"/>
      <c r="F393" s="101"/>
      <c r="G393" s="101"/>
      <c r="H393" s="101"/>
      <c r="I393" s="101"/>
      <c r="J393" s="22"/>
    </row>
    <row r="394" spans="2:10">
      <c r="B394" s="27"/>
      <c r="C394" s="101"/>
      <c r="D394" s="101"/>
      <c r="E394" s="101"/>
      <c r="F394" s="101"/>
      <c r="G394" s="101"/>
      <c r="H394" s="101"/>
      <c r="I394" s="101"/>
      <c r="J394" s="22"/>
    </row>
    <row r="395" spans="2:10">
      <c r="B395" s="27"/>
      <c r="C395" s="101"/>
      <c r="D395" s="101"/>
      <c r="E395" s="101"/>
      <c r="F395" s="101"/>
      <c r="G395" s="101"/>
      <c r="H395" s="101"/>
      <c r="I395" s="101"/>
      <c r="J395" s="22"/>
    </row>
    <row r="396" spans="2:10">
      <c r="B396" s="27"/>
      <c r="C396" s="101"/>
      <c r="D396" s="101"/>
      <c r="E396" s="101"/>
      <c r="F396" s="101"/>
      <c r="G396" s="101"/>
      <c r="H396" s="101"/>
      <c r="I396" s="101"/>
      <c r="J396" s="22"/>
    </row>
    <row r="397" spans="2:10">
      <c r="B397" s="27"/>
      <c r="C397" s="101"/>
      <c r="D397" s="101"/>
      <c r="E397" s="101"/>
      <c r="F397" s="101"/>
      <c r="G397" s="101"/>
      <c r="H397" s="101"/>
      <c r="I397" s="101"/>
      <c r="J397" s="22"/>
    </row>
    <row r="398" spans="2:10">
      <c r="B398" s="27"/>
      <c r="C398" s="101"/>
      <c r="D398" s="101"/>
      <c r="E398" s="101"/>
      <c r="F398" s="101"/>
      <c r="G398" s="101"/>
      <c r="H398" s="101"/>
      <c r="I398" s="101"/>
      <c r="J398" s="22"/>
    </row>
    <row r="399" spans="2:10">
      <c r="B399" s="27"/>
      <c r="C399" s="101"/>
      <c r="D399" s="101"/>
      <c r="E399" s="101"/>
      <c r="F399" s="101"/>
      <c r="G399" s="101"/>
      <c r="H399" s="101"/>
      <c r="I399" s="101"/>
      <c r="J399" s="22"/>
    </row>
    <row r="400" spans="2:10">
      <c r="B400" s="27"/>
      <c r="C400" s="101"/>
      <c r="D400" s="101"/>
      <c r="E400" s="101"/>
      <c r="F400" s="101"/>
      <c r="G400" s="101"/>
      <c r="H400" s="101"/>
      <c r="I400" s="101"/>
      <c r="J400" s="22"/>
    </row>
    <row r="401" spans="2:10">
      <c r="B401" s="27"/>
      <c r="C401" s="101"/>
      <c r="D401" s="101"/>
      <c r="E401" s="101"/>
      <c r="F401" s="101"/>
      <c r="G401" s="101"/>
      <c r="H401" s="101"/>
      <c r="I401" s="101"/>
      <c r="J401" s="22"/>
    </row>
    <row r="402" spans="2:10">
      <c r="B402" s="27"/>
      <c r="C402" s="101"/>
      <c r="D402" s="101"/>
      <c r="E402" s="101"/>
      <c r="F402" s="101"/>
      <c r="G402" s="101"/>
      <c r="H402" s="101"/>
      <c r="I402" s="101"/>
      <c r="J402" s="22"/>
    </row>
    <row r="403" spans="2:10">
      <c r="B403" s="27"/>
      <c r="C403" s="101"/>
      <c r="D403" s="101"/>
      <c r="E403" s="101"/>
      <c r="F403" s="101"/>
      <c r="G403" s="101"/>
      <c r="H403" s="101"/>
      <c r="I403" s="101"/>
      <c r="J403" s="22"/>
    </row>
    <row r="404" spans="2:10">
      <c r="B404" s="27"/>
      <c r="C404" s="101"/>
      <c r="D404" s="101"/>
      <c r="E404" s="101"/>
      <c r="F404" s="101"/>
      <c r="G404" s="101"/>
      <c r="H404" s="101"/>
      <c r="I404" s="101"/>
      <c r="J404" s="22"/>
    </row>
    <row r="405" spans="2:10">
      <c r="B405" s="27"/>
      <c r="C405" s="101"/>
      <c r="D405" s="101"/>
      <c r="E405" s="101"/>
      <c r="F405" s="101"/>
      <c r="G405" s="101"/>
      <c r="H405" s="101"/>
      <c r="I405" s="101"/>
      <c r="J405" s="22"/>
    </row>
    <row r="406" spans="2:10">
      <c r="B406" s="27"/>
      <c r="C406" s="101"/>
      <c r="D406" s="101"/>
      <c r="E406" s="101"/>
      <c r="F406" s="101"/>
      <c r="G406" s="101"/>
      <c r="H406" s="101"/>
      <c r="I406" s="101"/>
      <c r="J406" s="22"/>
    </row>
    <row r="407" spans="2:10">
      <c r="B407" s="27"/>
      <c r="C407" s="101"/>
      <c r="D407" s="101"/>
      <c r="E407" s="101"/>
      <c r="F407" s="101"/>
      <c r="G407" s="101"/>
      <c r="H407" s="101"/>
      <c r="I407" s="101"/>
      <c r="J407" s="22"/>
    </row>
    <row r="408" spans="2:10">
      <c r="B408" s="27"/>
      <c r="C408" s="101"/>
      <c r="D408" s="101"/>
      <c r="E408" s="101"/>
      <c r="F408" s="101"/>
      <c r="G408" s="101"/>
      <c r="H408" s="101"/>
      <c r="I408" s="101"/>
      <c r="J408" s="22"/>
    </row>
    <row r="409" spans="2:10">
      <c r="B409" s="27"/>
      <c r="C409" s="101"/>
      <c r="D409" s="101"/>
      <c r="E409" s="101"/>
      <c r="F409" s="101"/>
      <c r="G409" s="101"/>
      <c r="H409" s="101"/>
      <c r="I409" s="101"/>
      <c r="J409" s="22"/>
    </row>
    <row r="410" spans="2:10">
      <c r="B410" s="27"/>
      <c r="C410" s="101"/>
      <c r="D410" s="101"/>
      <c r="E410" s="101"/>
      <c r="F410" s="101"/>
      <c r="G410" s="101"/>
      <c r="H410" s="101"/>
      <c r="I410" s="101"/>
      <c r="J410" s="22"/>
    </row>
    <row r="411" spans="2:10">
      <c r="B411" s="27"/>
      <c r="C411" s="101"/>
      <c r="D411" s="101"/>
      <c r="E411" s="101"/>
      <c r="F411" s="101"/>
      <c r="G411" s="101"/>
      <c r="H411" s="101"/>
      <c r="I411" s="101"/>
      <c r="J411" s="22"/>
    </row>
    <row r="412" spans="2:10">
      <c r="B412" s="27"/>
      <c r="C412" s="101"/>
      <c r="D412" s="101"/>
      <c r="E412" s="101"/>
      <c r="F412" s="101"/>
      <c r="G412" s="101"/>
      <c r="H412" s="101"/>
      <c r="I412" s="101"/>
      <c r="J412" s="22"/>
    </row>
    <row r="413" spans="2:10">
      <c r="B413" s="27"/>
      <c r="C413" s="101"/>
      <c r="D413" s="101"/>
      <c r="E413" s="101"/>
      <c r="F413" s="101"/>
      <c r="G413" s="101"/>
      <c r="H413" s="101"/>
      <c r="I413" s="101"/>
      <c r="J413" s="22"/>
    </row>
    <row r="414" spans="2:10">
      <c r="B414" s="27"/>
      <c r="C414" s="101"/>
      <c r="D414" s="101"/>
      <c r="E414" s="101"/>
      <c r="F414" s="101"/>
      <c r="G414" s="101"/>
      <c r="H414" s="101"/>
      <c r="I414" s="101"/>
      <c r="J414" s="22"/>
    </row>
    <row r="415" spans="2:10">
      <c r="B415" s="27"/>
      <c r="C415" s="101"/>
      <c r="D415" s="101"/>
      <c r="E415" s="101"/>
      <c r="F415" s="101"/>
      <c r="G415" s="101"/>
      <c r="H415" s="101"/>
      <c r="I415" s="101"/>
      <c r="J415" s="22"/>
    </row>
    <row r="416" spans="2:10">
      <c r="B416" s="27"/>
      <c r="C416" s="101"/>
      <c r="D416" s="101"/>
      <c r="E416" s="101"/>
      <c r="F416" s="101"/>
      <c r="G416" s="101"/>
      <c r="H416" s="101"/>
      <c r="I416" s="101"/>
      <c r="J416" s="22"/>
    </row>
    <row r="417" spans="2:10">
      <c r="B417" s="27"/>
      <c r="C417" s="101"/>
      <c r="D417" s="101"/>
      <c r="E417" s="101"/>
      <c r="F417" s="101"/>
      <c r="G417" s="101"/>
      <c r="H417" s="101"/>
      <c r="I417" s="101"/>
      <c r="J417" s="22"/>
    </row>
    <row r="418" spans="2:10">
      <c r="B418" s="27"/>
      <c r="C418" s="101"/>
      <c r="D418" s="101"/>
      <c r="E418" s="101"/>
      <c r="F418" s="101"/>
      <c r="G418" s="101"/>
      <c r="H418" s="101"/>
      <c r="I418" s="101"/>
      <c r="J418" s="22"/>
    </row>
    <row r="419" spans="2:10">
      <c r="B419" s="27"/>
      <c r="C419" s="101"/>
      <c r="D419" s="101"/>
      <c r="E419" s="101"/>
      <c r="F419" s="101"/>
      <c r="G419" s="101"/>
      <c r="H419" s="101"/>
      <c r="I419" s="101"/>
      <c r="J419" s="22"/>
    </row>
    <row r="420" spans="2:10">
      <c r="B420" s="27"/>
      <c r="C420" s="101"/>
      <c r="D420" s="101"/>
      <c r="E420" s="101"/>
      <c r="F420" s="101"/>
      <c r="G420" s="101"/>
      <c r="H420" s="101"/>
      <c r="I420" s="101"/>
      <c r="J420" s="22"/>
    </row>
    <row r="421" spans="2:10">
      <c r="B421" s="27"/>
      <c r="C421" s="101"/>
      <c r="D421" s="101"/>
      <c r="E421" s="101"/>
      <c r="F421" s="101"/>
      <c r="G421" s="101"/>
      <c r="H421" s="101"/>
      <c r="I421" s="101"/>
      <c r="J421" s="22"/>
    </row>
    <row r="422" spans="2:10">
      <c r="B422" s="27"/>
      <c r="C422" s="101"/>
      <c r="D422" s="101"/>
      <c r="E422" s="101"/>
      <c r="F422" s="101"/>
      <c r="G422" s="101"/>
      <c r="H422" s="101"/>
      <c r="I422" s="101"/>
      <c r="J422" s="22"/>
    </row>
    <row r="423" spans="2:10">
      <c r="B423" s="27"/>
      <c r="C423" s="101"/>
      <c r="D423" s="101"/>
      <c r="E423" s="101"/>
      <c r="F423" s="101"/>
      <c r="G423" s="101"/>
      <c r="H423" s="101"/>
      <c r="I423" s="101"/>
      <c r="J423" s="22"/>
    </row>
    <row r="424" spans="2:10">
      <c r="B424" s="27"/>
      <c r="C424" s="101"/>
      <c r="D424" s="101"/>
      <c r="E424" s="101"/>
      <c r="F424" s="101"/>
      <c r="G424" s="101"/>
      <c r="H424" s="101"/>
      <c r="I424" s="101"/>
      <c r="J424" s="22"/>
    </row>
    <row r="425" spans="2:10">
      <c r="B425" s="27"/>
      <c r="C425" s="101"/>
      <c r="D425" s="101"/>
      <c r="E425" s="101"/>
      <c r="F425" s="101"/>
      <c r="G425" s="101"/>
      <c r="H425" s="101"/>
      <c r="I425" s="101"/>
      <c r="J425" s="22"/>
    </row>
    <row r="426" spans="2:10">
      <c r="B426" s="27"/>
      <c r="C426" s="101"/>
      <c r="D426" s="101"/>
      <c r="E426" s="101"/>
      <c r="F426" s="101"/>
      <c r="G426" s="101"/>
      <c r="H426" s="101"/>
      <c r="I426" s="101"/>
      <c r="J426" s="22"/>
    </row>
    <row r="427" spans="2:10">
      <c r="B427" s="27"/>
      <c r="C427" s="101"/>
      <c r="D427" s="101"/>
      <c r="E427" s="101"/>
      <c r="F427" s="101"/>
      <c r="G427" s="101"/>
      <c r="H427" s="101"/>
      <c r="I427" s="101"/>
      <c r="J427" s="22"/>
    </row>
    <row r="428" spans="2:10">
      <c r="B428" s="27"/>
      <c r="C428" s="101"/>
      <c r="D428" s="101"/>
      <c r="E428" s="101"/>
      <c r="F428" s="101"/>
      <c r="G428" s="101"/>
      <c r="H428" s="101"/>
      <c r="I428" s="101"/>
      <c r="J428" s="22"/>
    </row>
    <row r="429" spans="2:10">
      <c r="B429" s="27"/>
      <c r="C429" s="101"/>
      <c r="D429" s="101"/>
      <c r="E429" s="101"/>
      <c r="F429" s="101"/>
      <c r="G429" s="101"/>
      <c r="H429" s="101"/>
      <c r="I429" s="101"/>
      <c r="J429" s="22"/>
    </row>
    <row r="430" spans="2:10">
      <c r="B430" s="27"/>
      <c r="C430" s="101"/>
      <c r="D430" s="101"/>
      <c r="E430" s="101"/>
      <c r="F430" s="101"/>
      <c r="G430" s="101"/>
      <c r="H430" s="101"/>
      <c r="I430" s="101"/>
      <c r="J430" s="22"/>
    </row>
    <row r="431" spans="2:10">
      <c r="B431" s="27"/>
      <c r="C431" s="101"/>
      <c r="D431" s="101"/>
      <c r="E431" s="101"/>
      <c r="F431" s="101"/>
      <c r="G431" s="101"/>
      <c r="H431" s="101"/>
      <c r="I431" s="101"/>
      <c r="J431" s="22"/>
    </row>
    <row r="432" spans="2:10">
      <c r="B432" s="27"/>
      <c r="C432" s="101"/>
      <c r="D432" s="101"/>
      <c r="E432" s="101"/>
      <c r="F432" s="101"/>
      <c r="G432" s="101"/>
      <c r="H432" s="101"/>
      <c r="I432" s="101"/>
      <c r="J432" s="22"/>
    </row>
    <row r="433" spans="2:10">
      <c r="B433" s="27"/>
      <c r="C433" s="101"/>
      <c r="D433" s="101"/>
      <c r="E433" s="101"/>
      <c r="F433" s="101"/>
      <c r="G433" s="101"/>
      <c r="H433" s="101"/>
      <c r="I433" s="101"/>
      <c r="J433" s="22"/>
    </row>
    <row r="434" spans="2:10">
      <c r="B434" s="27"/>
      <c r="C434" s="101"/>
      <c r="D434" s="101"/>
      <c r="E434" s="101"/>
      <c r="F434" s="101"/>
      <c r="G434" s="101"/>
      <c r="H434" s="101"/>
      <c r="I434" s="101"/>
      <c r="J434" s="22"/>
    </row>
    <row r="435" spans="2:10">
      <c r="B435" s="27"/>
      <c r="C435" s="101"/>
      <c r="D435" s="101"/>
      <c r="E435" s="101"/>
      <c r="F435" s="101"/>
      <c r="G435" s="101"/>
      <c r="H435" s="101"/>
      <c r="I435" s="101"/>
      <c r="J435" s="22"/>
    </row>
    <row r="436" spans="2:10">
      <c r="B436" s="27"/>
      <c r="C436" s="101"/>
      <c r="D436" s="101"/>
      <c r="E436" s="101"/>
      <c r="F436" s="101"/>
      <c r="G436" s="101"/>
      <c r="H436" s="101"/>
      <c r="I436" s="101"/>
      <c r="J436" s="22"/>
    </row>
    <row r="437" spans="2:10">
      <c r="B437" s="27"/>
      <c r="C437" s="101"/>
      <c r="D437" s="101"/>
      <c r="E437" s="101"/>
      <c r="F437" s="101"/>
      <c r="G437" s="101"/>
      <c r="H437" s="101"/>
      <c r="I437" s="101"/>
      <c r="J437" s="22"/>
    </row>
    <row r="438" spans="2:10">
      <c r="B438" s="27"/>
      <c r="C438" s="101"/>
      <c r="D438" s="101"/>
      <c r="E438" s="101"/>
      <c r="F438" s="101"/>
      <c r="G438" s="101"/>
      <c r="H438" s="101"/>
      <c r="I438" s="101"/>
      <c r="J438" s="22"/>
    </row>
    <row r="439" spans="2:10">
      <c r="B439" s="27"/>
      <c r="C439" s="101"/>
      <c r="D439" s="101"/>
      <c r="E439" s="101"/>
      <c r="F439" s="101"/>
      <c r="G439" s="101"/>
      <c r="H439" s="101"/>
      <c r="I439" s="101"/>
      <c r="J439" s="22"/>
    </row>
    <row r="440" spans="2:10">
      <c r="B440" s="27"/>
      <c r="C440" s="101"/>
      <c r="D440" s="101"/>
      <c r="E440" s="101"/>
      <c r="F440" s="101"/>
      <c r="G440" s="101"/>
      <c r="H440" s="101"/>
      <c r="I440" s="101"/>
      <c r="J440" s="22"/>
    </row>
    <row r="441" spans="2:10">
      <c r="B441" s="27"/>
      <c r="C441" s="101"/>
      <c r="D441" s="101"/>
      <c r="E441" s="101"/>
      <c r="F441" s="101"/>
      <c r="G441" s="101"/>
      <c r="H441" s="101"/>
      <c r="I441" s="101"/>
      <c r="J441" s="22"/>
    </row>
    <row r="442" spans="2:10">
      <c r="B442" s="27"/>
      <c r="C442" s="101"/>
      <c r="D442" s="101"/>
      <c r="E442" s="101"/>
      <c r="F442" s="101"/>
      <c r="G442" s="101"/>
      <c r="H442" s="101"/>
      <c r="I442" s="101"/>
      <c r="J442" s="22"/>
    </row>
    <row r="443" spans="2:10">
      <c r="B443" s="27"/>
      <c r="C443" s="101"/>
      <c r="D443" s="101"/>
      <c r="E443" s="101"/>
      <c r="F443" s="101"/>
      <c r="G443" s="101"/>
      <c r="H443" s="101"/>
      <c r="I443" s="101"/>
      <c r="J443" s="22"/>
    </row>
    <row r="444" spans="2:10">
      <c r="B444" s="27"/>
      <c r="C444" s="101"/>
      <c r="D444" s="101"/>
      <c r="E444" s="101"/>
      <c r="F444" s="101"/>
      <c r="G444" s="101"/>
      <c r="H444" s="101"/>
      <c r="I444" s="101"/>
      <c r="J444" s="22"/>
    </row>
    <row r="445" spans="2:10">
      <c r="B445" s="27"/>
      <c r="C445" s="101"/>
      <c r="D445" s="101"/>
      <c r="E445" s="101"/>
      <c r="F445" s="101"/>
      <c r="G445" s="101"/>
      <c r="H445" s="101"/>
      <c r="I445" s="101"/>
      <c r="J445" s="22"/>
    </row>
    <row r="446" spans="2:10">
      <c r="B446" s="27"/>
      <c r="C446" s="101"/>
      <c r="D446" s="101"/>
      <c r="E446" s="101"/>
      <c r="F446" s="101"/>
      <c r="G446" s="101"/>
      <c r="H446" s="101"/>
      <c r="I446" s="101"/>
      <c r="J446" s="22"/>
    </row>
    <row r="447" spans="2:10">
      <c r="B447" s="27"/>
      <c r="C447" s="101"/>
      <c r="D447" s="101"/>
      <c r="E447" s="101"/>
      <c r="F447" s="101"/>
      <c r="G447" s="101"/>
      <c r="H447" s="101"/>
      <c r="I447" s="101"/>
      <c r="J447" s="22"/>
    </row>
    <row r="448" spans="2:10">
      <c r="B448" s="27"/>
      <c r="C448" s="101"/>
      <c r="D448" s="101"/>
      <c r="E448" s="101"/>
      <c r="F448" s="101"/>
      <c r="G448" s="101"/>
      <c r="H448" s="101"/>
      <c r="I448" s="101"/>
      <c r="J448" s="22"/>
    </row>
    <row r="449" spans="2:10">
      <c r="B449" s="27"/>
      <c r="C449" s="101"/>
      <c r="D449" s="101"/>
      <c r="E449" s="101"/>
      <c r="F449" s="101"/>
      <c r="G449" s="101"/>
      <c r="H449" s="101"/>
      <c r="I449" s="101"/>
      <c r="J449" s="22"/>
    </row>
    <row r="450" spans="2:10">
      <c r="B450" s="27"/>
      <c r="C450" s="101"/>
      <c r="D450" s="101"/>
      <c r="E450" s="101"/>
      <c r="F450" s="101"/>
      <c r="G450" s="101"/>
      <c r="H450" s="101"/>
      <c r="I450" s="101"/>
      <c r="J450" s="22"/>
    </row>
    <row r="451" spans="2:10">
      <c r="B451" s="27"/>
      <c r="C451" s="101"/>
      <c r="D451" s="101"/>
      <c r="E451" s="101"/>
      <c r="F451" s="101"/>
      <c r="G451" s="101"/>
      <c r="H451" s="101"/>
      <c r="I451" s="101"/>
      <c r="J451" s="22"/>
    </row>
    <row r="452" spans="2:10">
      <c r="B452" s="27"/>
      <c r="C452" s="101"/>
      <c r="D452" s="101"/>
      <c r="E452" s="101"/>
      <c r="F452" s="101"/>
      <c r="G452" s="101"/>
      <c r="H452" s="101"/>
      <c r="I452" s="101"/>
      <c r="J452" s="22"/>
    </row>
    <row r="453" spans="2:10">
      <c r="B453" s="27"/>
      <c r="C453" s="101"/>
      <c r="D453" s="101"/>
      <c r="E453" s="101"/>
      <c r="F453" s="101"/>
      <c r="G453" s="101"/>
      <c r="H453" s="101"/>
      <c r="I453" s="101"/>
      <c r="J453" s="22"/>
    </row>
    <row r="454" spans="2:10">
      <c r="B454" s="27"/>
      <c r="C454" s="101"/>
      <c r="D454" s="101"/>
      <c r="E454" s="101"/>
      <c r="F454" s="101"/>
      <c r="G454" s="101"/>
      <c r="H454" s="101"/>
      <c r="I454" s="101"/>
      <c r="J454" s="22"/>
    </row>
    <row r="455" spans="2:10">
      <c r="B455" s="27"/>
      <c r="C455" s="101"/>
      <c r="D455" s="101"/>
      <c r="E455" s="101"/>
      <c r="F455" s="101"/>
      <c r="G455" s="101"/>
      <c r="H455" s="101"/>
      <c r="I455" s="101"/>
      <c r="J455" s="22"/>
    </row>
    <row r="456" spans="2:10">
      <c r="B456" s="27"/>
      <c r="C456" s="101"/>
      <c r="D456" s="101"/>
      <c r="E456" s="101"/>
      <c r="F456" s="101"/>
      <c r="G456" s="101"/>
      <c r="H456" s="101"/>
      <c r="I456" s="101"/>
      <c r="J456" s="22"/>
    </row>
    <row r="457" spans="2:10">
      <c r="B457" s="27"/>
      <c r="C457" s="101"/>
      <c r="D457" s="101"/>
      <c r="E457" s="101"/>
      <c r="F457" s="101"/>
      <c r="G457" s="101"/>
      <c r="H457" s="101"/>
      <c r="I457" s="101"/>
      <c r="J457" s="22"/>
    </row>
    <row r="458" spans="2:10">
      <c r="B458" s="27"/>
      <c r="C458" s="101"/>
      <c r="D458" s="101"/>
      <c r="E458" s="101"/>
      <c r="F458" s="101"/>
      <c r="G458" s="101"/>
      <c r="H458" s="101"/>
      <c r="I458" s="101"/>
      <c r="J458" s="22"/>
    </row>
    <row r="459" spans="2:10">
      <c r="B459" s="27"/>
      <c r="C459" s="101"/>
      <c r="D459" s="101"/>
      <c r="E459" s="101"/>
      <c r="F459" s="101"/>
      <c r="G459" s="101"/>
      <c r="H459" s="101"/>
      <c r="I459" s="101"/>
      <c r="J459" s="22"/>
    </row>
    <row r="460" spans="2:10">
      <c r="B460" s="27"/>
      <c r="C460" s="101"/>
      <c r="D460" s="101"/>
      <c r="E460" s="101"/>
      <c r="F460" s="101"/>
      <c r="G460" s="101"/>
      <c r="H460" s="101"/>
      <c r="I460" s="101"/>
      <c r="J460" s="22"/>
    </row>
    <row r="461" spans="2:10">
      <c r="B461" s="27"/>
      <c r="C461" s="101"/>
      <c r="D461" s="101"/>
      <c r="E461" s="101"/>
      <c r="F461" s="101"/>
      <c r="G461" s="101"/>
      <c r="H461" s="101"/>
      <c r="I461" s="101"/>
      <c r="J461" s="22"/>
    </row>
    <row r="462" spans="2:10">
      <c r="B462" s="27"/>
      <c r="C462" s="101"/>
      <c r="D462" s="101"/>
      <c r="E462" s="101"/>
      <c r="F462" s="101"/>
      <c r="G462" s="101"/>
      <c r="H462" s="101"/>
      <c r="I462" s="101"/>
      <c r="J462" s="22"/>
    </row>
    <row r="463" spans="2:10">
      <c r="B463" s="27"/>
      <c r="C463" s="101"/>
      <c r="D463" s="101"/>
      <c r="E463" s="101"/>
      <c r="F463" s="101"/>
      <c r="G463" s="101"/>
      <c r="H463" s="101"/>
      <c r="I463" s="101"/>
      <c r="J463" s="22"/>
    </row>
    <row r="464" spans="2:10">
      <c r="B464" s="27"/>
      <c r="C464" s="101"/>
      <c r="D464" s="101"/>
      <c r="E464" s="101"/>
      <c r="F464" s="101"/>
      <c r="G464" s="101"/>
      <c r="H464" s="101"/>
      <c r="I464" s="101"/>
      <c r="J464" s="22"/>
    </row>
    <row r="465" spans="2:10">
      <c r="B465" s="27"/>
      <c r="C465" s="101"/>
      <c r="D465" s="101"/>
      <c r="E465" s="101"/>
      <c r="F465" s="101"/>
      <c r="G465" s="101"/>
      <c r="H465" s="101"/>
      <c r="I465" s="101"/>
      <c r="J465" s="22"/>
    </row>
    <row r="466" spans="2:10">
      <c r="B466" s="27"/>
      <c r="C466" s="101"/>
      <c r="D466" s="101"/>
      <c r="E466" s="101"/>
      <c r="F466" s="101"/>
      <c r="G466" s="101"/>
      <c r="H466" s="101"/>
      <c r="I466" s="101"/>
      <c r="J466" s="22"/>
    </row>
    <row r="467" spans="2:10">
      <c r="B467" s="27"/>
      <c r="C467" s="101"/>
      <c r="D467" s="101"/>
      <c r="E467" s="101"/>
      <c r="F467" s="101"/>
      <c r="G467" s="101"/>
      <c r="H467" s="101"/>
      <c r="I467" s="101"/>
      <c r="J467" s="22"/>
    </row>
    <row r="468" spans="2:10">
      <c r="B468" s="27"/>
      <c r="C468" s="101"/>
      <c r="D468" s="101"/>
      <c r="E468" s="101"/>
      <c r="F468" s="101"/>
      <c r="G468" s="101"/>
      <c r="H468" s="101"/>
      <c r="I468" s="101"/>
      <c r="J468" s="22"/>
    </row>
    <row r="469" spans="2:10">
      <c r="B469" s="27"/>
      <c r="C469" s="101"/>
      <c r="D469" s="101"/>
      <c r="E469" s="101"/>
      <c r="F469" s="101"/>
      <c r="G469" s="101"/>
      <c r="H469" s="101"/>
      <c r="I469" s="101"/>
      <c r="J469" s="22"/>
    </row>
    <row r="470" spans="2:10">
      <c r="B470" s="27"/>
      <c r="C470" s="101"/>
      <c r="D470" s="101"/>
      <c r="E470" s="101"/>
      <c r="F470" s="101"/>
      <c r="G470" s="101"/>
      <c r="H470" s="101"/>
      <c r="I470" s="101"/>
      <c r="J470" s="22"/>
    </row>
    <row r="471" spans="2:10">
      <c r="B471" s="27"/>
      <c r="C471" s="101"/>
      <c r="D471" s="101"/>
      <c r="E471" s="101"/>
      <c r="F471" s="101"/>
      <c r="G471" s="101"/>
      <c r="H471" s="101"/>
      <c r="I471" s="101"/>
      <c r="J471" s="22"/>
    </row>
    <row r="472" spans="2:10">
      <c r="B472" s="27"/>
      <c r="C472" s="101"/>
      <c r="D472" s="101"/>
      <c r="E472" s="101"/>
      <c r="F472" s="101"/>
      <c r="G472" s="101"/>
      <c r="H472" s="101"/>
      <c r="I472" s="101"/>
      <c r="J472" s="22"/>
    </row>
    <row r="473" spans="2:10">
      <c r="B473" s="27"/>
      <c r="C473" s="101"/>
      <c r="D473" s="101"/>
      <c r="E473" s="101"/>
      <c r="F473" s="101"/>
      <c r="G473" s="101"/>
      <c r="H473" s="101"/>
      <c r="I473" s="101"/>
      <c r="J473" s="22"/>
    </row>
    <row r="474" spans="2:10">
      <c r="B474" s="27"/>
      <c r="C474" s="101"/>
      <c r="D474" s="101"/>
      <c r="E474" s="101"/>
      <c r="F474" s="101"/>
      <c r="G474" s="101"/>
      <c r="H474" s="101"/>
      <c r="I474" s="101"/>
      <c r="J474" s="22"/>
    </row>
    <row r="475" spans="2:10">
      <c r="B475" s="27"/>
      <c r="C475" s="101"/>
      <c r="D475" s="101"/>
      <c r="E475" s="101"/>
      <c r="F475" s="101"/>
      <c r="G475" s="101"/>
      <c r="H475" s="101"/>
      <c r="I475" s="101"/>
      <c r="J475" s="22"/>
    </row>
    <row r="476" spans="2:10">
      <c r="B476" s="27"/>
      <c r="C476" s="101"/>
      <c r="D476" s="101"/>
      <c r="E476" s="101"/>
      <c r="F476" s="101"/>
      <c r="G476" s="101"/>
      <c r="H476" s="101"/>
      <c r="I476" s="101"/>
      <c r="J476" s="22"/>
    </row>
    <row r="477" spans="2:10">
      <c r="B477" s="27"/>
      <c r="C477" s="101"/>
      <c r="D477" s="101"/>
      <c r="E477" s="101"/>
      <c r="F477" s="101"/>
      <c r="G477" s="101"/>
      <c r="H477" s="101"/>
      <c r="I477" s="101"/>
      <c r="J477" s="22"/>
    </row>
    <row r="478" spans="2:10">
      <c r="B478" s="27"/>
      <c r="C478" s="101"/>
      <c r="D478" s="101"/>
      <c r="E478" s="101"/>
      <c r="F478" s="101"/>
      <c r="G478" s="101"/>
      <c r="H478" s="101"/>
      <c r="I478" s="101"/>
      <c r="J478" s="22"/>
    </row>
    <row r="479" spans="2:10">
      <c r="B479" s="27"/>
      <c r="C479" s="101"/>
      <c r="D479" s="101"/>
      <c r="E479" s="101"/>
      <c r="F479" s="101"/>
      <c r="G479" s="101"/>
      <c r="H479" s="101"/>
      <c r="I479" s="101"/>
      <c r="J479" s="22"/>
    </row>
    <row r="480" spans="2:10">
      <c r="B480" s="27"/>
      <c r="C480" s="101"/>
      <c r="D480" s="101"/>
      <c r="E480" s="101"/>
      <c r="F480" s="101"/>
      <c r="G480" s="101"/>
      <c r="H480" s="101"/>
      <c r="I480" s="101"/>
      <c r="J480" s="22"/>
    </row>
    <row r="481" spans="2:10">
      <c r="B481" s="27"/>
      <c r="C481" s="101"/>
      <c r="D481" s="101"/>
      <c r="E481" s="101"/>
      <c r="F481" s="101"/>
      <c r="G481" s="101"/>
      <c r="H481" s="101"/>
      <c r="I481" s="101"/>
      <c r="J481" s="22"/>
    </row>
    <row r="482" spans="2:10">
      <c r="B482" s="27"/>
      <c r="C482" s="101"/>
      <c r="D482" s="101"/>
      <c r="E482" s="101"/>
      <c r="F482" s="101"/>
      <c r="G482" s="101"/>
      <c r="H482" s="101"/>
      <c r="I482" s="101"/>
      <c r="J482" s="22"/>
    </row>
    <row r="483" spans="2:10">
      <c r="B483" s="27"/>
      <c r="C483" s="101"/>
      <c r="D483" s="101"/>
      <c r="E483" s="101"/>
      <c r="F483" s="101"/>
      <c r="G483" s="101"/>
      <c r="H483" s="101"/>
      <c r="I483" s="101"/>
      <c r="J483" s="22"/>
    </row>
    <row r="484" spans="2:10">
      <c r="B484" s="27"/>
      <c r="C484" s="101"/>
      <c r="D484" s="101"/>
      <c r="E484" s="101"/>
      <c r="F484" s="101"/>
      <c r="G484" s="101"/>
      <c r="H484" s="101"/>
      <c r="I484" s="101"/>
      <c r="J484" s="22"/>
    </row>
    <row r="485" spans="2:10">
      <c r="B485" s="27"/>
      <c r="C485" s="101"/>
      <c r="D485" s="101"/>
      <c r="E485" s="101"/>
      <c r="F485" s="101"/>
      <c r="G485" s="101"/>
      <c r="H485" s="101"/>
      <c r="I485" s="101"/>
      <c r="J485" s="22"/>
    </row>
    <row r="486" spans="2:10">
      <c r="B486" s="27"/>
      <c r="C486" s="101"/>
      <c r="D486" s="101"/>
      <c r="E486" s="101"/>
      <c r="F486" s="101"/>
      <c r="G486" s="101"/>
      <c r="H486" s="101"/>
      <c r="I486" s="101"/>
      <c r="J486" s="22"/>
    </row>
    <row r="487" spans="2:10">
      <c r="B487" s="27"/>
      <c r="C487" s="101"/>
      <c r="D487" s="101"/>
      <c r="E487" s="101"/>
      <c r="F487" s="101"/>
      <c r="G487" s="101"/>
      <c r="H487" s="101"/>
      <c r="I487" s="101"/>
      <c r="J487" s="22"/>
    </row>
    <row r="488" spans="2:10">
      <c r="B488" s="27"/>
      <c r="C488" s="101"/>
      <c r="D488" s="101"/>
      <c r="E488" s="101"/>
      <c r="F488" s="101"/>
      <c r="G488" s="101"/>
      <c r="H488" s="101"/>
      <c r="I488" s="101"/>
      <c r="J488" s="22"/>
    </row>
    <row r="489" spans="2:10">
      <c r="B489" s="27"/>
      <c r="C489" s="101"/>
      <c r="D489" s="101"/>
      <c r="E489" s="101"/>
      <c r="F489" s="101"/>
      <c r="G489" s="101"/>
      <c r="H489" s="101"/>
      <c r="I489" s="101"/>
      <c r="J489" s="22"/>
    </row>
    <row r="490" spans="2:10">
      <c r="B490" s="27"/>
      <c r="C490" s="101"/>
      <c r="D490" s="101"/>
      <c r="E490" s="101"/>
      <c r="F490" s="101"/>
      <c r="G490" s="101"/>
      <c r="H490" s="101"/>
      <c r="I490" s="101"/>
      <c r="J490" s="22"/>
    </row>
    <row r="491" spans="2:10">
      <c r="B491" s="27"/>
      <c r="C491" s="101"/>
      <c r="D491" s="101"/>
      <c r="E491" s="101"/>
      <c r="F491" s="101"/>
      <c r="G491" s="101"/>
      <c r="H491" s="101"/>
      <c r="I491" s="101"/>
      <c r="J491" s="22"/>
    </row>
    <row r="492" spans="2:10">
      <c r="B492" s="27"/>
      <c r="C492" s="101"/>
      <c r="D492" s="101"/>
      <c r="E492" s="101"/>
      <c r="F492" s="101"/>
      <c r="G492" s="101"/>
      <c r="H492" s="101"/>
      <c r="I492" s="101"/>
      <c r="J492" s="22"/>
    </row>
    <row r="493" spans="2:10">
      <c r="B493" s="27"/>
      <c r="C493" s="101"/>
      <c r="D493" s="101"/>
      <c r="E493" s="101"/>
      <c r="F493" s="101"/>
      <c r="G493" s="101"/>
      <c r="H493" s="101"/>
      <c r="I493" s="101"/>
      <c r="J493" s="22"/>
    </row>
    <row r="494" spans="2:10">
      <c r="B494" s="27"/>
      <c r="C494" s="101"/>
      <c r="D494" s="101"/>
      <c r="E494" s="101"/>
      <c r="F494" s="101"/>
      <c r="G494" s="101"/>
      <c r="H494" s="101"/>
      <c r="I494" s="101"/>
      <c r="J494" s="22"/>
    </row>
    <row r="495" spans="2:10">
      <c r="B495" s="27"/>
      <c r="C495" s="101"/>
      <c r="D495" s="101"/>
      <c r="E495" s="101"/>
      <c r="F495" s="101"/>
      <c r="G495" s="101"/>
      <c r="H495" s="101"/>
      <c r="I495" s="101"/>
      <c r="J495" s="22"/>
    </row>
    <row r="496" spans="2:10">
      <c r="B496" s="27"/>
      <c r="C496" s="101"/>
      <c r="D496" s="101"/>
      <c r="E496" s="101"/>
      <c r="F496" s="101"/>
      <c r="G496" s="101"/>
      <c r="H496" s="101"/>
      <c r="I496" s="101"/>
      <c r="J496" s="22"/>
    </row>
    <row r="497" spans="2:10">
      <c r="B497" s="27"/>
      <c r="C497" s="101"/>
      <c r="D497" s="101"/>
      <c r="E497" s="101"/>
      <c r="F497" s="101"/>
      <c r="G497" s="101"/>
      <c r="H497" s="101"/>
      <c r="I497" s="101"/>
      <c r="J497" s="22"/>
    </row>
    <row r="498" spans="2:10">
      <c r="B498" s="27"/>
      <c r="C498" s="101"/>
      <c r="D498" s="101"/>
      <c r="E498" s="101"/>
      <c r="F498" s="101"/>
      <c r="G498" s="101"/>
      <c r="H498" s="101"/>
      <c r="I498" s="101"/>
      <c r="J498" s="22"/>
    </row>
    <row r="499" spans="2:10">
      <c r="B499" s="27"/>
      <c r="C499" s="101"/>
      <c r="D499" s="101"/>
      <c r="E499" s="101"/>
      <c r="F499" s="101"/>
      <c r="G499" s="101"/>
      <c r="H499" s="101"/>
      <c r="I499" s="101"/>
      <c r="J499" s="22"/>
    </row>
    <row r="500" spans="2:10">
      <c r="B500" s="27"/>
      <c r="C500" s="101"/>
      <c r="D500" s="101"/>
      <c r="E500" s="101"/>
      <c r="F500" s="101"/>
      <c r="G500" s="101"/>
      <c r="H500" s="101"/>
      <c r="I500" s="101"/>
      <c r="J500" s="22"/>
    </row>
    <row r="501" spans="2:10">
      <c r="B501" s="27"/>
      <c r="C501" s="101"/>
      <c r="D501" s="101"/>
      <c r="E501" s="101"/>
      <c r="F501" s="101"/>
      <c r="G501" s="101"/>
      <c r="H501" s="101"/>
      <c r="I501" s="101"/>
      <c r="J501" s="22"/>
    </row>
    <row r="502" spans="2:10">
      <c r="B502" s="27"/>
      <c r="C502" s="101"/>
      <c r="D502" s="101"/>
      <c r="E502" s="101"/>
      <c r="F502" s="101"/>
      <c r="G502" s="101"/>
      <c r="H502" s="101"/>
      <c r="I502" s="101"/>
      <c r="J502" s="22"/>
    </row>
    <row r="503" spans="2:10">
      <c r="B503" s="27"/>
      <c r="C503" s="101"/>
      <c r="D503" s="101"/>
      <c r="E503" s="101"/>
      <c r="F503" s="101"/>
      <c r="G503" s="101"/>
      <c r="H503" s="101"/>
      <c r="I503" s="101"/>
      <c r="J503" s="22"/>
    </row>
    <row r="504" spans="2:10">
      <c r="B504" s="27"/>
      <c r="C504" s="101"/>
      <c r="D504" s="101"/>
      <c r="E504" s="101"/>
      <c r="F504" s="101"/>
      <c r="G504" s="101"/>
      <c r="H504" s="101"/>
      <c r="I504" s="101"/>
      <c r="J504" s="22"/>
    </row>
    <row r="505" spans="2:10">
      <c r="B505" s="27"/>
      <c r="C505" s="101"/>
      <c r="D505" s="101"/>
      <c r="E505" s="101"/>
      <c r="F505" s="101"/>
      <c r="G505" s="101"/>
      <c r="H505" s="101"/>
      <c r="I505" s="101"/>
      <c r="J505" s="22"/>
    </row>
    <row r="506" spans="2:10">
      <c r="B506" s="27"/>
      <c r="C506" s="101"/>
      <c r="D506" s="101"/>
      <c r="E506" s="101"/>
      <c r="F506" s="101"/>
      <c r="G506" s="101"/>
      <c r="H506" s="101"/>
      <c r="I506" s="101"/>
      <c r="J506" s="22"/>
    </row>
    <row r="507" spans="2:10">
      <c r="B507" s="27"/>
      <c r="C507" s="101"/>
      <c r="D507" s="101"/>
      <c r="E507" s="101"/>
      <c r="F507" s="101"/>
      <c r="G507" s="101"/>
      <c r="H507" s="101"/>
      <c r="I507" s="101"/>
      <c r="J507" s="22"/>
    </row>
    <row r="508" spans="2:10">
      <c r="B508" s="27"/>
      <c r="C508" s="101"/>
      <c r="D508" s="101"/>
      <c r="E508" s="101"/>
      <c r="F508" s="101"/>
      <c r="G508" s="101"/>
      <c r="H508" s="101"/>
      <c r="I508" s="101"/>
      <c r="J508" s="22"/>
    </row>
    <row r="509" spans="2:10">
      <c r="B509" s="27"/>
      <c r="C509" s="101"/>
      <c r="D509" s="101"/>
      <c r="E509" s="101"/>
      <c r="F509" s="101"/>
      <c r="G509" s="101"/>
      <c r="H509" s="101"/>
      <c r="I509" s="101"/>
      <c r="J509" s="22"/>
    </row>
    <row r="510" spans="2:10">
      <c r="B510" s="27"/>
      <c r="C510" s="101"/>
      <c r="D510" s="101"/>
      <c r="E510" s="101"/>
      <c r="F510" s="101"/>
      <c r="G510" s="101"/>
      <c r="H510" s="101"/>
      <c r="I510" s="101"/>
      <c r="J510" s="22"/>
    </row>
    <row r="511" spans="2:10">
      <c r="B511" s="27"/>
      <c r="C511" s="101"/>
      <c r="D511" s="101"/>
      <c r="E511" s="101"/>
      <c r="F511" s="101"/>
      <c r="G511" s="101"/>
      <c r="H511" s="101"/>
      <c r="I511" s="101"/>
      <c r="J511" s="22"/>
    </row>
    <row r="512" spans="2:10">
      <c r="B512" s="27"/>
      <c r="C512" s="101"/>
      <c r="D512" s="101"/>
      <c r="E512" s="101"/>
      <c r="F512" s="101"/>
      <c r="G512" s="101"/>
      <c r="H512" s="101"/>
      <c r="I512" s="101"/>
      <c r="J512" s="22"/>
    </row>
    <row r="513" spans="2:10">
      <c r="B513" s="27"/>
      <c r="C513" s="101"/>
      <c r="D513" s="101"/>
      <c r="E513" s="101"/>
      <c r="F513" s="101"/>
      <c r="G513" s="101"/>
      <c r="H513" s="101"/>
      <c r="I513" s="101"/>
      <c r="J513" s="22"/>
    </row>
    <row r="514" spans="2:10">
      <c r="B514" s="27"/>
      <c r="C514" s="101"/>
      <c r="D514" s="101"/>
      <c r="E514" s="101"/>
      <c r="F514" s="101"/>
      <c r="G514" s="101"/>
      <c r="H514" s="101"/>
      <c r="I514" s="101"/>
      <c r="J514" s="22"/>
    </row>
    <row r="515" spans="2:10">
      <c r="B515" s="27"/>
      <c r="C515" s="101"/>
      <c r="D515" s="101"/>
      <c r="E515" s="101"/>
      <c r="F515" s="101"/>
      <c r="G515" s="101"/>
      <c r="H515" s="101"/>
      <c r="I515" s="101"/>
      <c r="J515" s="22"/>
    </row>
    <row r="516" spans="2:10">
      <c r="B516" s="27"/>
      <c r="C516" s="101"/>
      <c r="D516" s="101"/>
      <c r="E516" s="101"/>
      <c r="F516" s="101"/>
      <c r="G516" s="101"/>
      <c r="H516" s="101"/>
      <c r="I516" s="101"/>
      <c r="J516" s="22"/>
    </row>
    <row r="517" spans="2:10">
      <c r="B517" s="27"/>
      <c r="C517" s="101"/>
      <c r="D517" s="101"/>
      <c r="E517" s="101"/>
      <c r="F517" s="101"/>
      <c r="G517" s="101"/>
      <c r="H517" s="101"/>
      <c r="I517" s="101"/>
      <c r="J517" s="22"/>
    </row>
    <row r="518" spans="2:10">
      <c r="B518" s="27"/>
      <c r="C518" s="101"/>
      <c r="D518" s="101"/>
      <c r="E518" s="101"/>
      <c r="F518" s="101"/>
      <c r="G518" s="101"/>
      <c r="H518" s="101"/>
      <c r="I518" s="101"/>
      <c r="J518" s="22"/>
    </row>
    <row r="519" spans="2:10">
      <c r="B519" s="27"/>
      <c r="C519" s="101"/>
      <c r="D519" s="101"/>
      <c r="E519" s="101"/>
      <c r="F519" s="101"/>
      <c r="G519" s="101"/>
      <c r="H519" s="101"/>
      <c r="I519" s="101"/>
      <c r="J519" s="22"/>
    </row>
    <row r="520" spans="2:10">
      <c r="B520" s="27"/>
      <c r="C520" s="101"/>
      <c r="D520" s="101"/>
      <c r="E520" s="101"/>
      <c r="F520" s="101"/>
      <c r="G520" s="101"/>
      <c r="H520" s="101"/>
      <c r="I520" s="101"/>
      <c r="J520" s="22"/>
    </row>
    <row r="521" spans="2:10">
      <c r="B521" s="27"/>
      <c r="C521" s="101"/>
      <c r="D521" s="101"/>
      <c r="E521" s="101"/>
      <c r="F521" s="101"/>
      <c r="G521" s="101"/>
      <c r="H521" s="101"/>
      <c r="I521" s="101"/>
      <c r="J521" s="22"/>
    </row>
    <row r="522" spans="2:10">
      <c r="B522" s="27"/>
      <c r="C522" s="101"/>
      <c r="D522" s="101"/>
      <c r="E522" s="101"/>
      <c r="F522" s="101"/>
      <c r="G522" s="101"/>
      <c r="H522" s="101"/>
      <c r="I522" s="101"/>
      <c r="J522" s="22"/>
    </row>
    <row r="523" spans="2:10">
      <c r="B523" s="27"/>
      <c r="C523" s="101"/>
      <c r="D523" s="101"/>
      <c r="E523" s="101"/>
      <c r="F523" s="101"/>
      <c r="G523" s="101"/>
      <c r="H523" s="101"/>
      <c r="I523" s="101"/>
      <c r="J523" s="22"/>
    </row>
    <row r="524" spans="2:10">
      <c r="B524" s="27"/>
      <c r="C524" s="101"/>
      <c r="D524" s="101"/>
      <c r="E524" s="101"/>
      <c r="F524" s="101"/>
      <c r="G524" s="101"/>
      <c r="H524" s="101"/>
      <c r="I524" s="101"/>
      <c r="J524" s="22"/>
    </row>
    <row r="525" spans="2:10">
      <c r="B525" s="27"/>
      <c r="C525" s="101"/>
      <c r="D525" s="101"/>
      <c r="E525" s="101"/>
      <c r="F525" s="101"/>
      <c r="G525" s="101"/>
      <c r="H525" s="101"/>
      <c r="I525" s="101"/>
      <c r="J525" s="22"/>
    </row>
    <row r="526" spans="2:10">
      <c r="B526" s="27"/>
      <c r="C526" s="101"/>
      <c r="D526" s="101"/>
      <c r="E526" s="101"/>
      <c r="F526" s="101"/>
      <c r="G526" s="101"/>
      <c r="H526" s="101"/>
      <c r="I526" s="101"/>
      <c r="J526" s="22"/>
    </row>
    <row r="527" spans="2:10">
      <c r="B527" s="27"/>
      <c r="C527" s="101"/>
      <c r="D527" s="101"/>
      <c r="E527" s="101"/>
      <c r="F527" s="101"/>
      <c r="G527" s="101"/>
      <c r="H527" s="101"/>
      <c r="I527" s="101"/>
      <c r="J527" s="22"/>
    </row>
    <row r="528" spans="2:10">
      <c r="B528" s="27"/>
      <c r="C528" s="101"/>
      <c r="D528" s="101"/>
      <c r="E528" s="101"/>
      <c r="F528" s="101"/>
      <c r="G528" s="101"/>
      <c r="H528" s="101"/>
      <c r="I528" s="101"/>
      <c r="J528" s="22"/>
    </row>
    <row r="529" spans="2:10">
      <c r="B529" s="27"/>
      <c r="C529" s="101"/>
      <c r="D529" s="101"/>
      <c r="E529" s="101"/>
      <c r="F529" s="101"/>
      <c r="G529" s="101"/>
      <c r="H529" s="101"/>
      <c r="I529" s="101"/>
      <c r="J529" s="22"/>
    </row>
    <row r="530" spans="2:10">
      <c r="B530" s="27"/>
      <c r="C530" s="101"/>
      <c r="D530" s="101"/>
      <c r="E530" s="101"/>
      <c r="F530" s="101"/>
      <c r="G530" s="101"/>
      <c r="H530" s="101"/>
      <c r="I530" s="101"/>
      <c r="J530" s="22"/>
    </row>
    <row r="531" spans="2:10">
      <c r="B531" s="27"/>
      <c r="C531" s="101"/>
      <c r="D531" s="101"/>
      <c r="E531" s="101"/>
      <c r="F531" s="101"/>
      <c r="G531" s="101"/>
      <c r="H531" s="101"/>
      <c r="I531" s="101"/>
      <c r="J531" s="22"/>
    </row>
    <row r="532" spans="2:10">
      <c r="B532" s="27"/>
      <c r="C532" s="101"/>
      <c r="D532" s="101"/>
      <c r="E532" s="101"/>
      <c r="F532" s="101"/>
      <c r="G532" s="101"/>
      <c r="H532" s="101"/>
      <c r="I532" s="101"/>
      <c r="J532" s="22"/>
    </row>
    <row r="533" spans="2:10">
      <c r="B533" s="27"/>
      <c r="C533" s="101"/>
      <c r="D533" s="101"/>
      <c r="E533" s="101"/>
      <c r="F533" s="101"/>
      <c r="G533" s="101"/>
      <c r="H533" s="101"/>
      <c r="I533" s="101"/>
      <c r="J533" s="22"/>
    </row>
    <row r="534" spans="2:10">
      <c r="B534" s="27"/>
      <c r="C534" s="101"/>
      <c r="D534" s="101"/>
      <c r="E534" s="101"/>
      <c r="F534" s="101"/>
      <c r="G534" s="101"/>
      <c r="H534" s="101"/>
      <c r="I534" s="101"/>
      <c r="J534" s="22"/>
    </row>
    <row r="535" spans="2:10">
      <c r="B535" s="27"/>
      <c r="C535" s="101"/>
      <c r="D535" s="101"/>
      <c r="E535" s="101"/>
      <c r="F535" s="101"/>
      <c r="G535" s="101"/>
      <c r="H535" s="101"/>
      <c r="I535" s="101"/>
      <c r="J535" s="22"/>
    </row>
    <row r="536" spans="2:10">
      <c r="B536" s="27"/>
      <c r="C536" s="101"/>
      <c r="D536" s="101"/>
      <c r="E536" s="101"/>
      <c r="F536" s="101"/>
      <c r="G536" s="101"/>
      <c r="H536" s="101"/>
      <c r="I536" s="101"/>
      <c r="J536" s="22"/>
    </row>
    <row r="537" spans="2:10">
      <c r="B537" s="27"/>
      <c r="C537" s="101"/>
      <c r="D537" s="101"/>
      <c r="E537" s="101"/>
      <c r="F537" s="101"/>
      <c r="G537" s="101"/>
      <c r="H537" s="101"/>
      <c r="I537" s="101"/>
      <c r="J537" s="22"/>
    </row>
    <row r="538" spans="2:10">
      <c r="B538" s="27"/>
      <c r="C538" s="101"/>
      <c r="D538" s="101"/>
      <c r="E538" s="101"/>
      <c r="F538" s="101"/>
      <c r="G538" s="101"/>
      <c r="H538" s="101"/>
      <c r="I538" s="101"/>
      <c r="J538" s="22"/>
    </row>
    <row r="539" spans="2:10">
      <c r="B539" s="27"/>
      <c r="C539" s="101"/>
      <c r="D539" s="101"/>
      <c r="E539" s="101"/>
      <c r="F539" s="101"/>
      <c r="G539" s="101"/>
      <c r="H539" s="101"/>
      <c r="I539" s="101"/>
      <c r="J539" s="22"/>
    </row>
    <row r="540" spans="2:10">
      <c r="B540" s="27"/>
      <c r="C540" s="101"/>
      <c r="D540" s="101"/>
      <c r="E540" s="101"/>
      <c r="F540" s="101"/>
      <c r="G540" s="101"/>
      <c r="H540" s="101"/>
      <c r="I540" s="101"/>
      <c r="J540" s="22"/>
    </row>
    <row r="541" spans="2:10">
      <c r="B541" s="27"/>
      <c r="C541" s="101"/>
      <c r="D541" s="101"/>
      <c r="E541" s="101"/>
      <c r="F541" s="101"/>
      <c r="G541" s="101"/>
      <c r="H541" s="101"/>
      <c r="I541" s="101"/>
      <c r="J541" s="22"/>
    </row>
    <row r="542" spans="2:10">
      <c r="B542" s="27"/>
      <c r="C542" s="101"/>
      <c r="D542" s="101"/>
      <c r="E542" s="101"/>
      <c r="F542" s="101"/>
      <c r="G542" s="101"/>
      <c r="H542" s="101"/>
      <c r="I542" s="101"/>
      <c r="J542" s="22"/>
    </row>
    <row r="543" spans="2:10">
      <c r="B543" s="27"/>
      <c r="C543" s="101"/>
      <c r="D543" s="101"/>
      <c r="E543" s="101"/>
      <c r="F543" s="101"/>
      <c r="G543" s="101"/>
      <c r="H543" s="101"/>
      <c r="I543" s="101"/>
      <c r="J543" s="22"/>
    </row>
    <row r="544" spans="2:10">
      <c r="B544" s="27"/>
      <c r="C544" s="101"/>
      <c r="D544" s="101"/>
      <c r="E544" s="101"/>
      <c r="F544" s="101"/>
      <c r="G544" s="101"/>
      <c r="H544" s="101"/>
      <c r="I544" s="101"/>
      <c r="J544" s="22"/>
    </row>
    <row r="545" spans="2:10">
      <c r="B545" s="27"/>
      <c r="C545" s="101"/>
      <c r="D545" s="101"/>
      <c r="E545" s="101"/>
      <c r="F545" s="101"/>
      <c r="G545" s="101"/>
      <c r="H545" s="101"/>
      <c r="I545" s="101"/>
      <c r="J545" s="22"/>
    </row>
    <row r="546" spans="2:10">
      <c r="B546" s="27"/>
      <c r="C546" s="101"/>
      <c r="D546" s="101"/>
      <c r="E546" s="101"/>
      <c r="F546" s="101"/>
      <c r="G546" s="101"/>
      <c r="H546" s="101"/>
      <c r="I546" s="101"/>
      <c r="J546" s="22"/>
    </row>
    <row r="547" spans="2:10">
      <c r="B547" s="27"/>
      <c r="C547" s="101"/>
      <c r="D547" s="101"/>
      <c r="E547" s="101"/>
      <c r="F547" s="101"/>
      <c r="G547" s="101"/>
      <c r="H547" s="101"/>
      <c r="I547" s="101"/>
      <c r="J547" s="22"/>
    </row>
    <row r="548" spans="2:10">
      <c r="B548" s="27"/>
      <c r="C548" s="101"/>
      <c r="D548" s="101"/>
      <c r="E548" s="101"/>
      <c r="F548" s="101"/>
      <c r="G548" s="101"/>
      <c r="H548" s="101"/>
      <c r="I548" s="101"/>
      <c r="J548" s="22"/>
    </row>
    <row r="549" spans="2:10">
      <c r="B549" s="27"/>
      <c r="C549" s="101"/>
      <c r="D549" s="101"/>
      <c r="E549" s="101"/>
      <c r="F549" s="101"/>
      <c r="G549" s="101"/>
      <c r="H549" s="101"/>
      <c r="I549" s="101"/>
      <c r="J549" s="22"/>
    </row>
    <row r="550" spans="2:10">
      <c r="B550" s="27"/>
      <c r="C550" s="101"/>
      <c r="D550" s="101"/>
      <c r="E550" s="101"/>
      <c r="F550" s="101"/>
      <c r="G550" s="101"/>
      <c r="H550" s="101"/>
      <c r="I550" s="101"/>
      <c r="J550" s="22"/>
    </row>
    <row r="551" spans="2:10">
      <c r="B551" s="27"/>
      <c r="C551" s="101"/>
      <c r="D551" s="101"/>
      <c r="E551" s="101"/>
      <c r="F551" s="101"/>
      <c r="G551" s="101"/>
      <c r="H551" s="101"/>
      <c r="I551" s="101"/>
      <c r="J551" s="22"/>
    </row>
    <row r="552" spans="2:10">
      <c r="B552" s="27"/>
      <c r="C552" s="101"/>
      <c r="D552" s="101"/>
      <c r="E552" s="101"/>
      <c r="F552" s="101"/>
      <c r="G552" s="101"/>
      <c r="H552" s="101"/>
      <c r="I552" s="101"/>
      <c r="J552" s="22"/>
    </row>
    <row r="553" spans="2:10">
      <c r="B553" s="27"/>
      <c r="C553" s="101"/>
      <c r="D553" s="101"/>
      <c r="E553" s="101"/>
      <c r="F553" s="101"/>
      <c r="G553" s="101"/>
      <c r="H553" s="101"/>
      <c r="I553" s="101"/>
      <c r="J553" s="22"/>
    </row>
    <row r="554" spans="2:10">
      <c r="B554" s="27"/>
      <c r="C554" s="101"/>
      <c r="D554" s="101"/>
      <c r="E554" s="101"/>
      <c r="F554" s="101"/>
      <c r="G554" s="101"/>
      <c r="H554" s="101"/>
      <c r="I554" s="101"/>
      <c r="J554" s="22"/>
    </row>
    <row r="555" spans="2:10">
      <c r="B555" s="27"/>
      <c r="C555" s="101"/>
      <c r="D555" s="101"/>
      <c r="E555" s="101"/>
      <c r="F555" s="101"/>
      <c r="G555" s="101"/>
      <c r="H555" s="101"/>
      <c r="I555" s="101"/>
      <c r="J555" s="22"/>
    </row>
    <row r="556" spans="2:10">
      <c r="B556" s="27"/>
      <c r="C556" s="101"/>
      <c r="D556" s="101"/>
      <c r="E556" s="101"/>
      <c r="F556" s="101"/>
      <c r="G556" s="101"/>
      <c r="H556" s="101"/>
      <c r="I556" s="101"/>
      <c r="J556" s="22"/>
    </row>
    <row r="557" spans="2:10">
      <c r="B557" s="27"/>
      <c r="C557" s="101"/>
      <c r="D557" s="101"/>
      <c r="E557" s="101"/>
      <c r="F557" s="101"/>
      <c r="G557" s="101"/>
      <c r="H557" s="101"/>
      <c r="I557" s="101"/>
      <c r="J557" s="22"/>
    </row>
    <row r="558" spans="2:10">
      <c r="B558" s="27"/>
      <c r="C558" s="101"/>
      <c r="D558" s="101"/>
      <c r="E558" s="101"/>
      <c r="F558" s="101"/>
      <c r="G558" s="101"/>
      <c r="H558" s="101"/>
      <c r="I558" s="101"/>
      <c r="J558" s="22"/>
    </row>
    <row r="559" spans="2:10">
      <c r="B559" s="27"/>
      <c r="C559" s="101"/>
      <c r="D559" s="101"/>
      <c r="E559" s="101"/>
      <c r="F559" s="101"/>
      <c r="G559" s="101"/>
      <c r="H559" s="101"/>
      <c r="I559" s="101"/>
      <c r="J559" s="22"/>
    </row>
    <row r="560" spans="2:10">
      <c r="B560" s="27"/>
      <c r="C560" s="101"/>
      <c r="D560" s="101"/>
      <c r="E560" s="101"/>
      <c r="F560" s="101"/>
      <c r="G560" s="101"/>
      <c r="H560" s="101"/>
      <c r="I560" s="101"/>
      <c r="J560" s="22"/>
    </row>
    <row r="561" spans="2:10">
      <c r="B561" s="27"/>
      <c r="C561" s="101"/>
      <c r="D561" s="101"/>
      <c r="E561" s="101"/>
      <c r="F561" s="101"/>
      <c r="G561" s="101"/>
      <c r="H561" s="101"/>
      <c r="I561" s="101"/>
      <c r="J561" s="22"/>
    </row>
    <row r="562" spans="2:10">
      <c r="B562" s="27"/>
      <c r="C562" s="101"/>
      <c r="D562" s="101"/>
      <c r="E562" s="101"/>
      <c r="F562" s="101"/>
      <c r="G562" s="101"/>
      <c r="H562" s="101"/>
      <c r="I562" s="101"/>
      <c r="J562" s="22"/>
    </row>
    <row r="563" spans="2:10">
      <c r="B563" s="27"/>
      <c r="C563" s="101"/>
      <c r="D563" s="101"/>
      <c r="E563" s="101"/>
      <c r="F563" s="101"/>
      <c r="G563" s="101"/>
      <c r="H563" s="101"/>
      <c r="I563" s="101"/>
      <c r="J563" s="22"/>
    </row>
    <row r="564" spans="2:10">
      <c r="B564" s="27"/>
      <c r="C564" s="101"/>
      <c r="D564" s="101"/>
      <c r="E564" s="101"/>
      <c r="F564" s="101"/>
      <c r="G564" s="101"/>
      <c r="H564" s="101"/>
      <c r="I564" s="101"/>
      <c r="J564" s="22"/>
    </row>
    <row r="565" spans="2:10">
      <c r="B565" s="27"/>
      <c r="C565" s="101"/>
      <c r="D565" s="101"/>
      <c r="E565" s="101"/>
      <c r="F565" s="101"/>
      <c r="G565" s="101"/>
      <c r="H565" s="101"/>
      <c r="I565" s="101"/>
      <c r="J565" s="22"/>
    </row>
    <row r="566" spans="2:10">
      <c r="B566" s="27"/>
      <c r="C566" s="101"/>
      <c r="D566" s="101"/>
      <c r="E566" s="101"/>
      <c r="F566" s="101"/>
      <c r="G566" s="101"/>
      <c r="H566" s="101"/>
      <c r="I566" s="101"/>
      <c r="J566" s="22"/>
    </row>
    <row r="567" spans="2:10">
      <c r="B567" s="27"/>
      <c r="C567" s="101"/>
      <c r="D567" s="101"/>
      <c r="E567" s="101"/>
      <c r="F567" s="101"/>
      <c r="G567" s="101"/>
      <c r="H567" s="101"/>
      <c r="I567" s="101"/>
      <c r="J567" s="22"/>
    </row>
    <row r="568" spans="2:10">
      <c r="B568" s="27"/>
      <c r="C568" s="101"/>
      <c r="D568" s="101"/>
      <c r="E568" s="101"/>
      <c r="F568" s="101"/>
      <c r="G568" s="101"/>
      <c r="H568" s="101"/>
      <c r="I568" s="101"/>
      <c r="J568" s="22"/>
    </row>
    <row r="569" spans="2:10">
      <c r="B569" s="27"/>
      <c r="C569" s="101"/>
      <c r="D569" s="101"/>
      <c r="E569" s="101"/>
      <c r="F569" s="101"/>
      <c r="G569" s="101"/>
      <c r="H569" s="101"/>
      <c r="I569" s="101"/>
      <c r="J569" s="22"/>
    </row>
    <row r="570" spans="2:10">
      <c r="B570" s="27"/>
      <c r="C570" s="101"/>
      <c r="D570" s="101"/>
      <c r="E570" s="101"/>
      <c r="F570" s="101"/>
      <c r="G570" s="101"/>
      <c r="H570" s="101"/>
      <c r="I570" s="101"/>
      <c r="J570" s="22"/>
    </row>
    <row r="571" spans="2:10">
      <c r="B571" s="27"/>
      <c r="C571" s="101"/>
      <c r="D571" s="101"/>
      <c r="E571" s="101"/>
      <c r="F571" s="101"/>
      <c r="G571" s="101"/>
      <c r="H571" s="101"/>
      <c r="I571" s="101"/>
      <c r="J571" s="22"/>
    </row>
    <row r="572" spans="2:10">
      <c r="B572" s="27"/>
      <c r="C572" s="101"/>
      <c r="D572" s="101"/>
      <c r="E572" s="101"/>
      <c r="F572" s="101"/>
      <c r="G572" s="101"/>
      <c r="H572" s="101"/>
      <c r="I572" s="101"/>
      <c r="J572" s="22"/>
    </row>
    <row r="573" spans="2:10">
      <c r="B573" s="27"/>
      <c r="C573" s="101"/>
      <c r="D573" s="101"/>
      <c r="E573" s="101"/>
      <c r="F573" s="101"/>
      <c r="G573" s="101"/>
      <c r="H573" s="101"/>
      <c r="I573" s="101"/>
      <c r="J573" s="22"/>
    </row>
    <row r="574" spans="2:10">
      <c r="B574" s="27"/>
      <c r="C574" s="101"/>
      <c r="D574" s="101"/>
      <c r="E574" s="101"/>
      <c r="F574" s="101"/>
      <c r="G574" s="101"/>
      <c r="H574" s="101"/>
      <c r="I574" s="101"/>
      <c r="J574" s="22"/>
    </row>
    <row r="575" spans="2:10">
      <c r="B575" s="27"/>
      <c r="C575" s="101"/>
      <c r="D575" s="101"/>
      <c r="E575" s="101"/>
      <c r="F575" s="101"/>
      <c r="G575" s="101"/>
      <c r="H575" s="101"/>
      <c r="I575" s="101"/>
      <c r="J575" s="22"/>
    </row>
    <row r="576" spans="2:10">
      <c r="B576" s="27"/>
      <c r="C576" s="101"/>
      <c r="D576" s="101"/>
      <c r="E576" s="101"/>
      <c r="F576" s="101"/>
      <c r="G576" s="101"/>
      <c r="H576" s="101"/>
      <c r="I576" s="101"/>
      <c r="J576" s="22"/>
    </row>
    <row r="577" spans="2:10">
      <c r="B577" s="27"/>
      <c r="C577" s="101"/>
      <c r="D577" s="101"/>
      <c r="E577" s="101"/>
      <c r="F577" s="101"/>
      <c r="G577" s="101"/>
      <c r="H577" s="101"/>
      <c r="I577" s="101"/>
      <c r="J577" s="22"/>
    </row>
    <row r="578" spans="2:10">
      <c r="B578" s="27"/>
      <c r="C578" s="101"/>
      <c r="D578" s="101"/>
      <c r="E578" s="101"/>
      <c r="F578" s="101"/>
      <c r="G578" s="101"/>
      <c r="H578" s="101"/>
      <c r="I578" s="101"/>
      <c r="J578" s="22"/>
    </row>
    <row r="579" spans="2:10">
      <c r="B579" s="27"/>
      <c r="C579" s="101"/>
      <c r="D579" s="101"/>
      <c r="E579" s="101"/>
      <c r="F579" s="101"/>
      <c r="G579" s="101"/>
      <c r="H579" s="101"/>
      <c r="I579" s="101"/>
      <c r="J579" s="22"/>
    </row>
    <row r="580" spans="2:10">
      <c r="B580" s="27"/>
      <c r="C580" s="101"/>
      <c r="D580" s="101"/>
      <c r="E580" s="101"/>
      <c r="F580" s="101"/>
      <c r="G580" s="101"/>
      <c r="H580" s="101"/>
      <c r="I580" s="101"/>
      <c r="J580" s="22"/>
    </row>
    <row r="581" spans="2:10">
      <c r="B581" s="27"/>
      <c r="C581" s="101"/>
      <c r="D581" s="101"/>
      <c r="E581" s="101"/>
      <c r="F581" s="101"/>
      <c r="G581" s="101"/>
      <c r="H581" s="101"/>
      <c r="I581" s="101"/>
      <c r="J581" s="22"/>
    </row>
    <row r="582" spans="2:10">
      <c r="B582" s="27"/>
      <c r="C582" s="101"/>
      <c r="D582" s="101"/>
      <c r="E582" s="101"/>
      <c r="F582" s="101"/>
      <c r="G582" s="101"/>
      <c r="H582" s="101"/>
      <c r="I582" s="101"/>
      <c r="J582" s="22"/>
    </row>
    <row r="583" spans="2:10">
      <c r="B583" s="27"/>
      <c r="C583" s="101"/>
      <c r="D583" s="101"/>
      <c r="E583" s="101"/>
      <c r="F583" s="101"/>
      <c r="G583" s="101"/>
      <c r="H583" s="101"/>
      <c r="I583" s="101"/>
      <c r="J583" s="22"/>
    </row>
    <row r="584" spans="2:10">
      <c r="B584" s="27"/>
      <c r="C584" s="101"/>
      <c r="D584" s="101"/>
      <c r="E584" s="101"/>
      <c r="F584" s="101"/>
      <c r="G584" s="101"/>
      <c r="H584" s="101"/>
      <c r="I584" s="101"/>
      <c r="J584" s="22"/>
    </row>
    <row r="585" spans="2:10">
      <c r="B585" s="27"/>
      <c r="C585" s="101"/>
      <c r="D585" s="101"/>
      <c r="E585" s="101"/>
      <c r="F585" s="101"/>
      <c r="G585" s="101"/>
      <c r="H585" s="101"/>
      <c r="I585" s="101"/>
      <c r="J585" s="22"/>
    </row>
    <row r="586" spans="2:10">
      <c r="B586" s="27"/>
      <c r="C586" s="101"/>
      <c r="D586" s="101"/>
      <c r="E586" s="101"/>
      <c r="F586" s="101"/>
      <c r="G586" s="101"/>
      <c r="H586" s="101"/>
      <c r="I586" s="101"/>
      <c r="J586" s="22"/>
    </row>
    <row r="587" spans="2:10">
      <c r="B587" s="27"/>
      <c r="C587" s="101"/>
      <c r="D587" s="101"/>
      <c r="E587" s="101"/>
      <c r="F587" s="101"/>
      <c r="G587" s="101"/>
      <c r="H587" s="101"/>
      <c r="I587" s="101"/>
      <c r="J587" s="22"/>
    </row>
    <row r="588" spans="2:10">
      <c r="B588" s="27"/>
      <c r="C588" s="101"/>
      <c r="D588" s="101"/>
      <c r="E588" s="101"/>
      <c r="F588" s="101"/>
      <c r="G588" s="101"/>
      <c r="H588" s="101"/>
      <c r="I588" s="101"/>
      <c r="J588" s="22"/>
    </row>
    <row r="589" spans="2:10">
      <c r="B589" s="27"/>
      <c r="C589" s="101"/>
      <c r="D589" s="101"/>
      <c r="E589" s="101"/>
      <c r="F589" s="101"/>
      <c r="G589" s="101"/>
      <c r="H589" s="101"/>
      <c r="I589" s="101"/>
      <c r="J589" s="22"/>
    </row>
    <row r="590" spans="2:10">
      <c r="B590" s="27"/>
      <c r="C590" s="101"/>
      <c r="D590" s="101"/>
      <c r="E590" s="101"/>
      <c r="F590" s="101"/>
      <c r="G590" s="101"/>
      <c r="H590" s="101"/>
      <c r="I590" s="101"/>
      <c r="J590" s="22"/>
    </row>
    <row r="591" spans="2:10">
      <c r="B591" s="27"/>
      <c r="C591" s="101"/>
      <c r="D591" s="101"/>
      <c r="E591" s="101"/>
      <c r="F591" s="101"/>
      <c r="G591" s="101"/>
      <c r="H591" s="101"/>
      <c r="I591" s="101"/>
      <c r="J591" s="22"/>
    </row>
    <row r="592" spans="2:10">
      <c r="B592" s="27"/>
      <c r="C592" s="101"/>
      <c r="D592" s="101"/>
      <c r="E592" s="101"/>
      <c r="F592" s="101"/>
      <c r="G592" s="101"/>
      <c r="H592" s="101"/>
      <c r="I592" s="101"/>
      <c r="J592" s="22"/>
    </row>
    <row r="593" spans="2:10">
      <c r="B593" s="27"/>
      <c r="C593" s="101"/>
      <c r="D593" s="101"/>
      <c r="E593" s="101"/>
      <c r="F593" s="101"/>
      <c r="G593" s="101"/>
      <c r="H593" s="101"/>
      <c r="I593" s="101"/>
      <c r="J593" s="22"/>
    </row>
    <row r="594" spans="2:10">
      <c r="B594" s="27"/>
      <c r="C594" s="101"/>
      <c r="D594" s="101"/>
      <c r="E594" s="101"/>
      <c r="F594" s="101"/>
      <c r="G594" s="101"/>
      <c r="H594" s="101"/>
      <c r="I594" s="101"/>
      <c r="J594" s="22"/>
    </row>
    <row r="595" spans="2:10">
      <c r="B595" s="27"/>
      <c r="C595" s="101"/>
      <c r="D595" s="101"/>
      <c r="E595" s="101"/>
      <c r="F595" s="101"/>
      <c r="G595" s="101"/>
      <c r="H595" s="101"/>
      <c r="I595" s="101"/>
      <c r="J595" s="22"/>
    </row>
    <row r="596" spans="2:10">
      <c r="B596" s="27"/>
      <c r="C596" s="101"/>
      <c r="D596" s="101"/>
      <c r="E596" s="101"/>
      <c r="F596" s="101"/>
      <c r="G596" s="101"/>
      <c r="H596" s="101"/>
      <c r="I596" s="101"/>
      <c r="J596" s="22"/>
    </row>
    <row r="597" spans="2:10">
      <c r="B597" s="27"/>
      <c r="C597" s="101"/>
      <c r="D597" s="101"/>
      <c r="E597" s="101"/>
      <c r="F597" s="101"/>
      <c r="G597" s="101"/>
      <c r="H597" s="101"/>
      <c r="I597" s="101"/>
      <c r="J597" s="22"/>
    </row>
    <row r="598" spans="2:10">
      <c r="B598" s="27"/>
      <c r="C598" s="101"/>
      <c r="D598" s="101"/>
      <c r="E598" s="101"/>
      <c r="F598" s="101"/>
      <c r="G598" s="101"/>
      <c r="H598" s="101"/>
      <c r="I598" s="101"/>
      <c r="J598" s="22"/>
    </row>
    <row r="599" spans="2:10">
      <c r="B599" s="27"/>
      <c r="C599" s="101"/>
      <c r="D599" s="101"/>
      <c r="E599" s="101"/>
      <c r="F599" s="101"/>
      <c r="G599" s="101"/>
      <c r="H599" s="101"/>
      <c r="I599" s="101"/>
      <c r="J599" s="22"/>
    </row>
    <row r="600" spans="2:10">
      <c r="B600" s="27"/>
      <c r="C600" s="101"/>
      <c r="D600" s="101"/>
      <c r="E600" s="101"/>
      <c r="F600" s="101"/>
      <c r="G600" s="101"/>
      <c r="H600" s="101"/>
      <c r="I600" s="101"/>
      <c r="J600" s="22"/>
    </row>
    <row r="601" spans="2:10">
      <c r="B601" s="27"/>
      <c r="C601" s="101"/>
      <c r="D601" s="101"/>
      <c r="E601" s="101"/>
      <c r="F601" s="101"/>
      <c r="G601" s="101"/>
      <c r="H601" s="101"/>
      <c r="I601" s="101"/>
      <c r="J601" s="22"/>
    </row>
    <row r="602" spans="2:10">
      <c r="B602" s="27"/>
      <c r="C602" s="101"/>
      <c r="D602" s="101"/>
      <c r="E602" s="101"/>
      <c r="F602" s="101"/>
      <c r="G602" s="101"/>
      <c r="H602" s="101"/>
      <c r="I602" s="101"/>
      <c r="J602" s="22"/>
    </row>
    <row r="603" spans="2:10">
      <c r="B603" s="27"/>
      <c r="C603" s="101"/>
      <c r="D603" s="101"/>
      <c r="E603" s="101"/>
      <c r="F603" s="101"/>
      <c r="G603" s="101"/>
      <c r="H603" s="101"/>
      <c r="I603" s="101"/>
      <c r="J603" s="22"/>
    </row>
    <row r="604" spans="2:10">
      <c r="B604" s="27"/>
      <c r="C604" s="101"/>
      <c r="D604" s="101"/>
      <c r="E604" s="101"/>
      <c r="F604" s="101"/>
      <c r="G604" s="101"/>
      <c r="H604" s="101"/>
      <c r="I604" s="101"/>
      <c r="J604" s="22"/>
    </row>
    <row r="605" spans="2:10">
      <c r="B605" s="27"/>
      <c r="C605" s="101"/>
      <c r="D605" s="101"/>
      <c r="E605" s="101"/>
      <c r="F605" s="101"/>
      <c r="G605" s="101"/>
      <c r="H605" s="101"/>
      <c r="I605" s="101"/>
      <c r="J605" s="22"/>
    </row>
    <row r="606" spans="2:10">
      <c r="B606" s="27"/>
      <c r="C606" s="101"/>
      <c r="D606" s="101"/>
      <c r="E606" s="101"/>
      <c r="F606" s="101"/>
      <c r="G606" s="101"/>
      <c r="H606" s="101"/>
      <c r="I606" s="101"/>
      <c r="J606" s="22"/>
    </row>
    <row r="607" spans="2:10">
      <c r="B607" s="27"/>
      <c r="C607" s="101"/>
      <c r="D607" s="101"/>
      <c r="E607" s="101"/>
      <c r="F607" s="101"/>
      <c r="G607" s="101"/>
      <c r="H607" s="101"/>
      <c r="I607" s="101"/>
      <c r="J607" s="22"/>
    </row>
    <row r="608" spans="2:10">
      <c r="B608" s="27"/>
      <c r="C608" s="101"/>
      <c r="D608" s="101"/>
      <c r="E608" s="101"/>
      <c r="F608" s="101"/>
      <c r="G608" s="101"/>
      <c r="H608" s="101"/>
      <c r="I608" s="101"/>
      <c r="J608" s="22"/>
    </row>
    <row r="609" spans="2:10">
      <c r="B609" s="27"/>
      <c r="C609" s="101"/>
      <c r="D609" s="101"/>
      <c r="E609" s="101"/>
      <c r="F609" s="101"/>
      <c r="G609" s="101"/>
      <c r="H609" s="101"/>
      <c r="I609" s="101"/>
      <c r="J609" s="22"/>
    </row>
    <row r="610" spans="2:10">
      <c r="B610" s="27"/>
      <c r="C610" s="101"/>
      <c r="D610" s="101"/>
      <c r="E610" s="101"/>
      <c r="F610" s="101"/>
      <c r="G610" s="101"/>
      <c r="H610" s="101"/>
      <c r="I610" s="101"/>
      <c r="J610" s="22"/>
    </row>
    <row r="611" spans="2:10">
      <c r="B611" s="27"/>
      <c r="C611" s="101"/>
      <c r="D611" s="101"/>
      <c r="E611" s="101"/>
      <c r="F611" s="101"/>
      <c r="G611" s="101"/>
      <c r="H611" s="101"/>
      <c r="I611" s="101"/>
      <c r="J611" s="22"/>
    </row>
    <row r="612" spans="2:10">
      <c r="B612" s="27"/>
      <c r="C612" s="101"/>
      <c r="D612" s="101"/>
      <c r="E612" s="101"/>
      <c r="F612" s="101"/>
      <c r="G612" s="101"/>
      <c r="H612" s="101"/>
      <c r="I612" s="101"/>
      <c r="J612" s="22"/>
    </row>
    <row r="613" spans="2:10">
      <c r="B613" s="27"/>
      <c r="C613" s="101"/>
      <c r="D613" s="101"/>
      <c r="E613" s="101"/>
      <c r="F613" s="101"/>
      <c r="G613" s="101"/>
      <c r="H613" s="101"/>
      <c r="I613" s="101"/>
      <c r="J613" s="22"/>
    </row>
    <row r="614" spans="2:10">
      <c r="B614" s="27"/>
      <c r="C614" s="101"/>
      <c r="D614" s="101"/>
      <c r="E614" s="101"/>
      <c r="F614" s="101"/>
      <c r="G614" s="101"/>
      <c r="H614" s="101"/>
      <c r="I614" s="101"/>
      <c r="J614" s="22"/>
    </row>
    <row r="615" spans="2:10">
      <c r="B615" s="27"/>
      <c r="C615" s="101"/>
      <c r="D615" s="101"/>
      <c r="E615" s="101"/>
      <c r="F615" s="101"/>
      <c r="G615" s="101"/>
      <c r="H615" s="101"/>
      <c r="I615" s="101"/>
      <c r="J615" s="22"/>
    </row>
    <row r="616" spans="2:10">
      <c r="B616" s="27"/>
      <c r="C616" s="101"/>
      <c r="D616" s="101"/>
      <c r="E616" s="101"/>
      <c r="F616" s="101"/>
      <c r="G616" s="101"/>
      <c r="H616" s="101"/>
      <c r="I616" s="101"/>
      <c r="J616" s="22"/>
    </row>
    <row r="617" spans="2:10">
      <c r="B617" s="27"/>
      <c r="C617" s="101"/>
      <c r="D617" s="101"/>
      <c r="E617" s="101"/>
      <c r="F617" s="101"/>
      <c r="G617" s="101"/>
      <c r="H617" s="101"/>
      <c r="I617" s="101"/>
      <c r="J617" s="22"/>
    </row>
    <row r="618" spans="2:10">
      <c r="B618" s="27"/>
      <c r="C618" s="101"/>
      <c r="D618" s="101"/>
      <c r="E618" s="101"/>
      <c r="F618" s="101"/>
      <c r="G618" s="101"/>
      <c r="H618" s="101"/>
      <c r="I618" s="101"/>
      <c r="J618" s="22"/>
    </row>
    <row r="619" spans="2:10">
      <c r="B619" s="27"/>
      <c r="C619" s="101"/>
      <c r="D619" s="101"/>
      <c r="E619" s="101"/>
      <c r="F619" s="101"/>
      <c r="G619" s="101"/>
      <c r="H619" s="101"/>
      <c r="I619" s="101"/>
      <c r="J619" s="22"/>
    </row>
    <row r="620" spans="2:10">
      <c r="B620" s="27"/>
      <c r="C620" s="101"/>
      <c r="D620" s="101"/>
      <c r="E620" s="101"/>
      <c r="F620" s="101"/>
      <c r="G620" s="101"/>
      <c r="H620" s="101"/>
      <c r="I620" s="101"/>
      <c r="J620" s="22"/>
    </row>
    <row r="621" spans="2:10">
      <c r="B621" s="27"/>
      <c r="C621" s="101"/>
      <c r="D621" s="101"/>
      <c r="E621" s="101"/>
      <c r="F621" s="101"/>
      <c r="G621" s="101"/>
      <c r="H621" s="101"/>
      <c r="I621" s="101"/>
      <c r="J621" s="22"/>
    </row>
    <row r="622" spans="2:10">
      <c r="B622" s="29"/>
      <c r="C622" s="102"/>
      <c r="D622" s="102"/>
      <c r="E622" s="102"/>
      <c r="F622" s="102"/>
      <c r="G622" s="102"/>
      <c r="H622" s="102"/>
      <c r="I622" s="102"/>
      <c r="J622" s="23"/>
    </row>
  </sheetData>
  <sheetProtection algorithmName="SHA-512" hashValue="euXaiz+telpt6Tt89+YlMkHkn1d/y4tuCOT/QLPujHrpvXe6xsw5BlZ3pML/teUPoo9NCnTzuV7yjwGGm6KnMg==" saltValue="aehvjv0PyeMLakPY/AyWhQ==" spinCount="100000" sheet="1" objects="1" scenarios="1"/>
  <mergeCells count="1">
    <mergeCell ref="H6:I6"/>
  </mergeCells>
  <conditionalFormatting sqref="F11:F12">
    <cfRule type="expression" dxfId="1" priority="3">
      <formula>$G$12="!"</formula>
    </cfRule>
  </conditionalFormatting>
  <dataValidations disablePrompts="1" count="2">
    <dataValidation type="whole" allowBlank="1" showInputMessage="1" showErrorMessage="1" error="Please input a number greater than zero." sqref="F13" xr:uid="{89FBD80B-642A-4DEB-A60A-A3F19ECC8539}">
      <formula1>0</formula1>
      <formula2>$F$8</formula2>
    </dataValidation>
    <dataValidation type="whole" allowBlank="1" showInputMessage="1" showErrorMessage="1" errorTitle="Month Problem" error="For more, please purchase the full version!" sqref="F12" xr:uid="{C4A3ED61-7036-41F1-A865-41CA6A328A40}">
      <formula1>0</formula1>
      <formula2>36</formula2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6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000-000001000000}">
            <xm:f>ROW(C23)&lt;Calc!$D$16+ROW($B$23)</xm:f>
            <x14:dxf>
              <border>
                <left/>
                <right/>
                <top/>
                <bottom style="thin">
                  <color theme="0" tint="-0.24994659260841701"/>
                </bottom>
                <vertical/>
                <horizontal/>
              </border>
            </x14:dxf>
          </x14:cfRule>
          <xm:sqref>C23:I59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55BF7CB0-36F8-4B4C-8CDE-5672B751AAD0}">
          <x14:formula1>
            <xm:f>Calc!$C$5:$C$8</xm:f>
          </x14:formula1>
          <xm:sqref>F11</xm:sqref>
        </x14:dataValidation>
        <x14:dataValidation type="list" allowBlank="1" showInputMessage="1" showErrorMessage="1" xr:uid="{3B3FCFE9-BF2C-43C5-BA41-3A7CC8982B1D}">
          <x14:formula1>
            <xm:f>OFFSET(Calc!$L$22,0,0,Calc!$L$20,1)</xm:f>
          </x14:formula1>
          <xm:sqref>H6:I6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P58"/>
  <sheetViews>
    <sheetView showGridLines="0" showRowColHeaders="0" workbookViewId="0">
      <pane ySplit="21" topLeftCell="A22" activePane="bottomLeft" state="frozen"/>
      <selection pane="bottomLeft" activeCell="A22" sqref="A22"/>
    </sheetView>
  </sheetViews>
  <sheetFormatPr defaultRowHeight="15"/>
  <cols>
    <col min="1" max="1" width="9.140625" style="20"/>
    <col min="2" max="2" width="15.28515625" style="57" bestFit="1" customWidth="1"/>
    <col min="3" max="3" width="26.28515625" style="24" bestFit="1" customWidth="1"/>
    <col min="4" max="4" width="24.140625" style="20" customWidth="1"/>
    <col min="5" max="5" width="27.5703125" style="20" customWidth="1"/>
    <col min="6" max="7" width="24.140625" style="20" bestFit="1" customWidth="1"/>
    <col min="8" max="8" width="25.7109375" style="20" customWidth="1"/>
    <col min="9" max="9" width="27.28515625" style="20" bestFit="1" customWidth="1"/>
    <col min="10" max="10" width="12.7109375" style="20" bestFit="1" customWidth="1"/>
    <col min="11" max="11" width="9.140625" style="20"/>
    <col min="12" max="12" width="17" style="20" customWidth="1"/>
    <col min="13" max="15" width="9.140625" style="20"/>
    <col min="16" max="16" width="16.28515625" style="20" bestFit="1" customWidth="1"/>
    <col min="17" max="16384" width="9.140625" style="20"/>
  </cols>
  <sheetData>
    <row r="4" spans="3:16" s="25" customFormat="1" ht="36.75" customHeight="1">
      <c r="C4" s="37" t="s">
        <v>6</v>
      </c>
      <c r="D4" s="37" t="s">
        <v>7</v>
      </c>
      <c r="E4" s="37" t="s">
        <v>8</v>
      </c>
      <c r="F4" s="37" t="s">
        <v>36</v>
      </c>
      <c r="H4" s="48" t="s">
        <v>42</v>
      </c>
      <c r="I4" s="48"/>
      <c r="J4" s="48"/>
      <c r="K4" s="48"/>
      <c r="L4" s="48"/>
      <c r="M4" s="48"/>
      <c r="N4" s="48"/>
      <c r="P4" s="37" t="s">
        <v>45</v>
      </c>
    </row>
    <row r="5" spans="3:16">
      <c r="C5" s="38" t="s">
        <v>9</v>
      </c>
      <c r="D5" s="47">
        <v>12</v>
      </c>
      <c r="E5" s="47">
        <v>1</v>
      </c>
      <c r="F5" s="47">
        <v>1</v>
      </c>
      <c r="P5" s="58" t="s">
        <v>43</v>
      </c>
    </row>
    <row r="6" spans="3:16">
      <c r="C6" s="38" t="s">
        <v>10</v>
      </c>
      <c r="D6" s="47">
        <v>4</v>
      </c>
      <c r="E6" s="47">
        <v>3</v>
      </c>
      <c r="F6" s="47">
        <v>3</v>
      </c>
      <c r="H6" s="30" t="s">
        <v>36</v>
      </c>
      <c r="I6" s="30">
        <f>IFERROR(INDEX(F5:F8,MATCH(Dashboard!F11,Calc!C5:C8,0)),"")</f>
        <v>1</v>
      </c>
      <c r="K6" s="49">
        <v>0</v>
      </c>
      <c r="L6" s="49" t="s">
        <v>38</v>
      </c>
      <c r="P6" s="58" t="s">
        <v>44</v>
      </c>
    </row>
    <row r="7" spans="3:16">
      <c r="C7" s="38" t="s">
        <v>11</v>
      </c>
      <c r="D7" s="47">
        <v>2</v>
      </c>
      <c r="E7" s="47">
        <v>6</v>
      </c>
      <c r="F7" s="47">
        <v>6</v>
      </c>
      <c r="H7" s="30" t="s">
        <v>37</v>
      </c>
      <c r="I7" s="30">
        <f>IFERROR(IF(LEN(Dashboard!F8)=0,K6,IF(OR(Dashboard!$F$12="",Dashboard!$F$12=0),Calc!K8,IF(MOD(Dashboard!F12,Calc!I6)=0,Calc!K6,Calc!K7))),"")</f>
        <v>0</v>
      </c>
      <c r="K7" s="49">
        <v>1</v>
      </c>
      <c r="L7" s="49" t="s">
        <v>39</v>
      </c>
    </row>
    <row r="8" spans="3:16">
      <c r="C8" s="38" t="s">
        <v>12</v>
      </c>
      <c r="D8" s="47">
        <v>1</v>
      </c>
      <c r="E8" s="47">
        <v>12</v>
      </c>
      <c r="F8" s="47">
        <v>12</v>
      </c>
      <c r="K8" s="50">
        <v>2</v>
      </c>
      <c r="L8" s="50" t="s">
        <v>40</v>
      </c>
    </row>
    <row r="9" spans="3:16">
      <c r="C9" s="38" t="s">
        <v>19</v>
      </c>
      <c r="D9" s="39"/>
      <c r="E9" s="39"/>
      <c r="F9" s="39"/>
    </row>
    <row r="11" spans="3:16">
      <c r="C11" s="36" t="s">
        <v>33</v>
      </c>
      <c r="D11" s="41">
        <f>IFERROR(Dashboard!$F$9/12*INDEX(Calc!$E$5:$E$8,MATCH(Dashboard!$F$11,Calc!$C$5:$C$8,0)),"")</f>
        <v>4.1666666666666666E-3</v>
      </c>
      <c r="H11" s="30" t="s">
        <v>41</v>
      </c>
      <c r="I11" s="51" t="str">
        <f>IFERROR(IF(I7=K6,"",IF(I7=K7,"ERROR! You can cannot pay "&amp;Dashboard!$F$11&amp;" in "&amp;Dashboard!$F$12&amp;" months.",IF(I7=K8,"ERROR! Please input a loan term other than zero.",""))),"")</f>
        <v/>
      </c>
      <c r="J11" s="52"/>
      <c r="K11" s="52"/>
      <c r="L11" s="52"/>
      <c r="M11" s="52"/>
      <c r="N11" s="53"/>
    </row>
    <row r="12" spans="3:16">
      <c r="C12" s="36" t="s">
        <v>32</v>
      </c>
      <c r="D12" s="41">
        <f>IFERROR(Dashboard!$F$13*Calc!$D$11,0)</f>
        <v>208.33333333333334</v>
      </c>
    </row>
    <row r="13" spans="3:16">
      <c r="C13" s="36" t="s">
        <v>20</v>
      </c>
      <c r="D13" s="42">
        <f>IFERROR(INDEX(Calc!$D$5:$D$8,MATCH(Dashboard!$F$11,$C$5:$C$8,0)),"")</f>
        <v>12</v>
      </c>
    </row>
    <row r="14" spans="3:16">
      <c r="C14" s="36" t="s">
        <v>21</v>
      </c>
      <c r="D14" s="40">
        <f>IFERROR(((Dashboard!F8-Dashboard!F13)*Dashboard!F9/(Calc!D13*(1-POWER((1+Dashboard!F9/Calc!D13),(-Dashboard!F12/12*Calc!D13)))))+D12,"")</f>
        <v>12196.692175199485</v>
      </c>
    </row>
    <row r="16" spans="3:16">
      <c r="C16" s="36" t="s">
        <v>34</v>
      </c>
      <c r="D16" s="30">
        <f>IFERROR(IF($I$7&lt;&gt;K6,0,IF(Dashboard!F13&lt;=0,Dashboard!F18,Dashboard!F18+1)),2000)</f>
        <v>37</v>
      </c>
    </row>
    <row r="18" spans="2:12">
      <c r="C18" s="36" t="s">
        <v>35</v>
      </c>
      <c r="D18" s="30">
        <f>IFERROR(D16+ROW(Dashboard!C23)-ROW(Dashboard!C6),2010)</f>
        <v>54</v>
      </c>
    </row>
    <row r="20" spans="2:12">
      <c r="I20" s="63" t="s">
        <v>48</v>
      </c>
      <c r="J20" s="49">
        <f>Dashboard!$H$6</f>
        <v>24</v>
      </c>
      <c r="L20" s="89">
        <f>MAX(COUNTA($L$22:$L$58)-COUNTIF($L$22:$L$58,""),1)</f>
        <v>36</v>
      </c>
    </row>
    <row r="21" spans="2:12">
      <c r="B21" s="37" t="s">
        <v>46</v>
      </c>
      <c r="C21" s="37" t="s">
        <v>13</v>
      </c>
      <c r="D21" s="37" t="s">
        <v>53</v>
      </c>
      <c r="E21" s="37" t="s">
        <v>52</v>
      </c>
      <c r="F21" s="37" t="s">
        <v>54</v>
      </c>
      <c r="I21" s="62" t="s">
        <v>47</v>
      </c>
      <c r="J21" s="61"/>
      <c r="L21" s="37" t="s">
        <v>57</v>
      </c>
    </row>
    <row r="22" spans="2:12">
      <c r="B22" s="49">
        <v>1</v>
      </c>
      <c r="C22" s="39">
        <f>IFERROR(INDEX(Dashboard!$C$23:$I$59,Calc!$B22,MATCH(Calc!C$21,Dashboard!$C$22:$I$22,0)),"")</f>
        <v>1</v>
      </c>
      <c r="D22" s="60">
        <f>IFERROR(INDEX(Dashboard!$C$23:$I$59,Calc!$B22,MATCH(Calc!D$21,Dashboard!$C$22:$I$22,0)),"")</f>
        <v>10321.692175199485</v>
      </c>
      <c r="E22" s="60">
        <f>IFERROR(INDEX(Dashboard!$C$23:$I$59,Calc!$B22,MATCH(Calc!E$21,Dashboard!$C$22:$I$22,0)),"")</f>
        <v>1875</v>
      </c>
      <c r="F22" s="59">
        <f>IFERROR(INDEX(Dashboard!$C$23:$I$59,Calc!$B22,MATCH(Calc!F$21,Dashboard!$C$22:$I$22,0)),"")</f>
        <v>439678.30782480049</v>
      </c>
      <c r="I22" s="30" t="s">
        <v>55</v>
      </c>
      <c r="J22" s="30">
        <f>IFERROR(INDEX($B$22:$F$58,MATCH($J$20,$B$22:$B$58,0),3),"")</f>
        <v>259961.31890096885</v>
      </c>
      <c r="L22" s="49">
        <f>IF(AND(LEN(Calc!$C22)&gt;0,Calc!$C22&lt;&gt;"Balloon"),Calc!$B22,"")</f>
        <v>1</v>
      </c>
    </row>
    <row r="23" spans="2:12">
      <c r="B23" s="49">
        <v>2</v>
      </c>
      <c r="C23" s="39">
        <f>IFERROR(INDEX(Dashboard!$C$23:$I$59,Calc!$B23,MATCH(Calc!C$21,Dashboard!$C$22:$I$22,0)),"")</f>
        <v>2</v>
      </c>
      <c r="D23" s="59">
        <f>IFERROR(IF(LEN(D22)&gt;0,INDEX(Dashboard!$C$23:$I$59,Calc!$B23,MATCH(Calc!D$21,Dashboard!$C$22:$I$22,0))+D22,""),"")</f>
        <v>20686.391401128967</v>
      </c>
      <c r="E23" s="59">
        <f>IFERROR(IF(LEN(E22)&gt;0,INDEX(Dashboard!$C$23:$I$59,Calc!$B23,MATCH(Calc!E$21,Dashboard!$C$22:$I$22,0))+E22,""),"")</f>
        <v>3706.9929492700021</v>
      </c>
      <c r="F23" s="59">
        <f>IFERROR(INDEX(Dashboard!$C$23:$I$59,Calc!$B23,MATCH(Calc!F$21,Dashboard!$C$22:$I$22,0)),"")</f>
        <v>429313.60859887098</v>
      </c>
      <c r="I23" s="30" t="s">
        <v>56</v>
      </c>
      <c r="J23" s="30">
        <f>IFERROR(INDEX($B$22:$F$58,MATCH($J$20,$B$22:$B$58,0),4),"")</f>
        <v>32759.293303818806</v>
      </c>
      <c r="L23" s="49">
        <f>IF(AND(LEN(Calc!$C23)&gt;0,Calc!$C23&lt;&gt;"Balloon"),Calc!$B23,"")</f>
        <v>2</v>
      </c>
    </row>
    <row r="24" spans="2:12">
      <c r="B24" s="49">
        <v>3</v>
      </c>
      <c r="C24" s="39">
        <f>IFERROR(INDEX(Dashboard!$C$23:$I$59,Calc!$B24,MATCH(Calc!C$21,Dashboard!$C$22:$I$22,0)),"")</f>
        <v>3</v>
      </c>
      <c r="D24" s="59">
        <f>IFERROR(IF(LEN(D23)&gt;0,INDEX(Dashboard!$C$23:$I$59,Calc!$B24,MATCH(Calc!D$21,Dashboard!$C$22:$I$22,0))+D23,""),"")</f>
        <v>31094.276873833158</v>
      </c>
      <c r="E24" s="59">
        <f>IFERROR(IF(LEN(E23)&gt;0,INDEX(Dashboard!$C$23:$I$59,Calc!$B24,MATCH(Calc!E$21,Dashboard!$C$22:$I$22,0))+E23,""),"")</f>
        <v>5495.7996517652973</v>
      </c>
      <c r="F24" s="59">
        <f>IFERROR(INDEX(Dashboard!$C$23:$I$59,Calc!$B24,MATCH(Calc!F$21,Dashboard!$C$22:$I$22,0)),"")</f>
        <v>418905.72312616679</v>
      </c>
      <c r="I24" s="30" t="s">
        <v>54</v>
      </c>
      <c r="J24" s="30">
        <f>IFERROR(INDEX($B$22:$F$58,MATCH($J$20,$B$22:$B$58,0),5),"")</f>
        <v>190038.68109903109</v>
      </c>
      <c r="L24" s="49">
        <f>IF(AND(LEN(Calc!$C24)&gt;0,Calc!$C24&lt;&gt;"Balloon"),Calc!$B24,"")</f>
        <v>3</v>
      </c>
    </row>
    <row r="25" spans="2:12">
      <c r="B25" s="49">
        <v>4</v>
      </c>
      <c r="C25" s="39">
        <f>IFERROR(INDEX(Dashboard!$C$23:$I$59,Calc!$B25,MATCH(Calc!C$21,Dashboard!$C$22:$I$22,0)),"")</f>
        <v>4</v>
      </c>
      <c r="D25" s="59">
        <f>IFERROR(IF(LEN(D24)&gt;0,INDEX(Dashboard!$C$23:$I$59,Calc!$B25,MATCH(Calc!D$21,Dashboard!$C$22:$I$22,0))+D24,""),"")</f>
        <v>41545.528536006947</v>
      </c>
      <c r="E25" s="59">
        <f>IFERROR(IF(LEN(E24)&gt;0,INDEX(Dashboard!$C$23:$I$59,Calc!$B25,MATCH(Calc!E$21,Dashboard!$C$22:$I$22,0))+E24,""),"")</f>
        <v>7241.2401647909919</v>
      </c>
      <c r="F25" s="59">
        <f>IFERROR(INDEX(Dashboard!$C$23:$I$59,Calc!$B25,MATCH(Calc!F$21,Dashboard!$C$22:$I$22,0)),"")</f>
        <v>408454.47146399302</v>
      </c>
      <c r="L25" s="49">
        <f>IF(AND(LEN(Calc!$C25)&gt;0,Calc!$C25&lt;&gt;"Balloon"),Calc!$B25,"")</f>
        <v>4</v>
      </c>
    </row>
    <row r="26" spans="2:12">
      <c r="B26" s="49">
        <v>5</v>
      </c>
      <c r="C26" s="39">
        <f>IFERROR(INDEX(Dashboard!$C$23:$I$59,Calc!$B26,MATCH(Calc!C$21,Dashboard!$C$22:$I$22,0)),"")</f>
        <v>5</v>
      </c>
      <c r="D26" s="59">
        <f>IFERROR(IF(LEN(D25)&gt;0,INDEX(Dashboard!$C$23:$I$59,Calc!$B26,MATCH(Calc!D$21,Dashboard!$C$22:$I$22,0))+D25,""),"")</f>
        <v>52040.327080106465</v>
      </c>
      <c r="E26" s="59">
        <f>IFERROR(IF(LEN(E25)&gt;0,INDEX(Dashboard!$C$23:$I$59,Calc!$B26,MATCH(Calc!E$21,Dashboard!$C$22:$I$22,0))+E25,""),"")</f>
        <v>8943.1337958909626</v>
      </c>
      <c r="F26" s="59">
        <f>IFERROR(INDEX(Dashboard!$C$23:$I$59,Calc!$B26,MATCH(Calc!F$21,Dashboard!$C$22:$I$22,0)),"")</f>
        <v>397959.67291989352</v>
      </c>
      <c r="L26" s="49">
        <f>IF(AND(LEN(Calc!$C26)&gt;0,Calc!$C26&lt;&gt;"Balloon"),Calc!$B26,"")</f>
        <v>5</v>
      </c>
    </row>
    <row r="27" spans="2:12">
      <c r="B27" s="49">
        <v>6</v>
      </c>
      <c r="C27" s="39">
        <f>IFERROR(INDEX(Dashboard!$C$23:$I$59,Calc!$B27,MATCH(Calc!C$21,Dashboard!$C$22:$I$22,0)),"")</f>
        <v>6</v>
      </c>
      <c r="D27" s="59">
        <f>IFERROR(IF(LEN(D26)&gt;0,INDEX(Dashboard!$C$23:$I$59,Calc!$B27,MATCH(Calc!D$21,Dashboard!$C$22:$I$22,0))+D26,""),"")</f>
        <v>62578.853951473058</v>
      </c>
      <c r="E27" s="59">
        <f>IFERROR(IF(LEN(E26)&gt;0,INDEX(Dashboard!$C$23:$I$59,Calc!$B27,MATCH(Calc!E$21,Dashboard!$C$22:$I$22,0))+E26,""),"")</f>
        <v>10601.299099723852</v>
      </c>
      <c r="F27" s="59">
        <f>IFERROR(INDEX(Dashboard!$C$23:$I$59,Calc!$B27,MATCH(Calc!F$21,Dashboard!$C$22:$I$22,0)),"")</f>
        <v>387421.14604852692</v>
      </c>
      <c r="L27" s="49">
        <f>IF(AND(LEN(Calc!$C27)&gt;0,Calc!$C27&lt;&gt;"Balloon"),Calc!$B27,"")</f>
        <v>6</v>
      </c>
    </row>
    <row r="28" spans="2:12">
      <c r="B28" s="49">
        <v>7</v>
      </c>
      <c r="C28" s="39">
        <f>IFERROR(INDEX(Dashboard!$C$23:$I$59,Calc!$B28,MATCH(Calc!C$21,Dashboard!$C$22:$I$22,0)),"")</f>
        <v>7</v>
      </c>
      <c r="D28" s="59">
        <f>IFERROR(IF(LEN(D27)&gt;0,INDEX(Dashboard!$C$23:$I$59,Calc!$B28,MATCH(Calc!D$21,Dashboard!$C$22:$I$22,0))+D27,""),"")</f>
        <v>73161.291351470354</v>
      </c>
      <c r="E28" s="59">
        <f>IFERROR(IF(LEN(E27)&gt;0,INDEX(Dashboard!$C$23:$I$59,Calc!$B28,MATCH(Calc!E$21,Dashboard!$C$22:$I$22,0))+E27,""),"")</f>
        <v>12215.553874926047</v>
      </c>
      <c r="F28" s="59">
        <f>IFERROR(INDEX(Dashboard!$C$23:$I$59,Calc!$B28,MATCH(Calc!F$21,Dashboard!$C$22:$I$22,0)),"")</f>
        <v>376838.7086485296</v>
      </c>
      <c r="L28" s="49">
        <f>IF(AND(LEN(Calc!$C28)&gt;0,Calc!$C28&lt;&gt;"Balloon"),Calc!$B28,"")</f>
        <v>7</v>
      </c>
    </row>
    <row r="29" spans="2:12">
      <c r="B29" s="49">
        <v>8</v>
      </c>
      <c r="C29" s="39">
        <f>IFERROR(INDEX(Dashboard!$C$23:$I$59,Calc!$B29,MATCH(Calc!C$21,Dashboard!$C$22:$I$22,0)),"")</f>
        <v>8</v>
      </c>
      <c r="D29" s="59">
        <f>IFERROR(IF(LEN(D28)&gt;0,INDEX(Dashboard!$C$23:$I$59,Calc!$B29,MATCH(Calc!D$21,Dashboard!$C$22:$I$22,0))+D28,""),"")</f>
        <v>83787.822240634297</v>
      </c>
      <c r="E29" s="59">
        <f>IFERROR(IF(LEN(E28)&gt;0,INDEX(Dashboard!$C$23:$I$59,Calc!$B29,MATCH(Calc!E$21,Dashboard!$C$22:$I$22,0))+E28,""),"")</f>
        <v>13785.715160961587</v>
      </c>
      <c r="F29" s="59">
        <f>IFERROR(INDEX(Dashboard!$C$23:$I$59,Calc!$B29,MATCH(Calc!F$21,Dashboard!$C$22:$I$22,0)),"")</f>
        <v>366212.17775936564</v>
      </c>
      <c r="L29" s="49">
        <f>IF(AND(LEN(Calc!$C29)&gt;0,Calc!$C29&lt;&gt;"Balloon"),Calc!$B29,"")</f>
        <v>8</v>
      </c>
    </row>
    <row r="30" spans="2:12">
      <c r="B30" s="49">
        <v>9</v>
      </c>
      <c r="C30" s="39">
        <f>IFERROR(INDEX(Dashboard!$C$23:$I$59,Calc!$B30,MATCH(Calc!C$21,Dashboard!$C$22:$I$22,0)),"")</f>
        <v>9</v>
      </c>
      <c r="D30" s="59">
        <f>IFERROR(IF(LEN(D29)&gt;0,INDEX(Dashboard!$C$23:$I$59,Calc!$B30,MATCH(Calc!D$21,Dashboard!$C$22:$I$22,0))+D29,""),"")</f>
        <v>94458.630341836426</v>
      </c>
      <c r="E30" s="59">
        <f>IFERROR(IF(LEN(E29)&gt;0,INDEX(Dashboard!$C$23:$I$59,Calc!$B30,MATCH(Calc!E$21,Dashboard!$C$22:$I$22,0))+E29,""),"")</f>
        <v>15311.599234958943</v>
      </c>
      <c r="F30" s="59">
        <f>IFERROR(INDEX(Dashboard!$C$23:$I$59,Calc!$B30,MATCH(Calc!F$21,Dashboard!$C$22:$I$22,0)),"")</f>
        <v>355541.36965816352</v>
      </c>
      <c r="L30" s="49">
        <f>IF(AND(LEN(Calc!$C30)&gt;0,Calc!$C30&lt;&gt;"Balloon"),Calc!$B30,"")</f>
        <v>9</v>
      </c>
    </row>
    <row r="31" spans="2:12">
      <c r="B31" s="49">
        <v>10</v>
      </c>
      <c r="C31" s="39">
        <f>IFERROR(INDEX(Dashboard!$C$23:$I$59,Calc!$B31,MATCH(Calc!C$21,Dashboard!$C$22:$I$22,0)),"")</f>
        <v>10</v>
      </c>
      <c r="D31" s="59">
        <f>IFERROR(IF(LEN(D30)&gt;0,INDEX(Dashboard!$C$23:$I$59,Calc!$B31,MATCH(Calc!D$21,Dashboard!$C$22:$I$22,0))+D30,""),"")</f>
        <v>105173.90014346023</v>
      </c>
      <c r="E31" s="59">
        <f>IFERROR(IF(LEN(E30)&gt;0,INDEX(Dashboard!$C$23:$I$59,Calc!$B31,MATCH(Calc!E$21,Dashboard!$C$22:$I$22,0))+E30,""),"")</f>
        <v>16793.021608534626</v>
      </c>
      <c r="F31" s="59">
        <f>IFERROR(INDEX(Dashboard!$C$23:$I$59,Calc!$B31,MATCH(Calc!F$21,Dashboard!$C$22:$I$22,0)),"")</f>
        <v>344826.09985653969</v>
      </c>
      <c r="L31" s="49">
        <f>IF(AND(LEN(Calc!$C31)&gt;0,Calc!$C31&lt;&gt;"Balloon"),Calc!$B31,"")</f>
        <v>10</v>
      </c>
    </row>
    <row r="32" spans="2:12">
      <c r="B32" s="49">
        <v>11</v>
      </c>
      <c r="C32" s="39">
        <f>IFERROR(INDEX(Dashboard!$C$23:$I$59,Calc!$B32,MATCH(Calc!C$21,Dashboard!$C$22:$I$22,0)),"")</f>
        <v>11</v>
      </c>
      <c r="D32" s="59">
        <f>IFERROR(IF(LEN(D31)&gt;0,INDEX(Dashboard!$C$23:$I$59,Calc!$B32,MATCH(Calc!D$21,Dashboard!$C$22:$I$22,0))+D31,""),"")</f>
        <v>115933.8169025908</v>
      </c>
      <c r="E32" s="59">
        <f>IFERROR(IF(LEN(E31)&gt;0,INDEX(Dashboard!$C$23:$I$59,Calc!$B32,MATCH(Calc!E$21,Dashboard!$C$22:$I$22,0))+E31,""),"")</f>
        <v>18229.79702460354</v>
      </c>
      <c r="F32" s="59">
        <f>IFERROR(INDEX(Dashboard!$C$23:$I$59,Calc!$B32,MATCH(Calc!F$21,Dashboard!$C$22:$I$22,0)),"")</f>
        <v>334066.18309740914</v>
      </c>
      <c r="L32" s="49">
        <f>IF(AND(LEN(Calc!$C32)&gt;0,Calc!$C32&lt;&gt;"Balloon"),Calc!$B32,"")</f>
        <v>11</v>
      </c>
    </row>
    <row r="33" spans="2:12">
      <c r="B33" s="49">
        <v>12</v>
      </c>
      <c r="C33" s="39">
        <f>IFERROR(INDEX(Dashboard!$C$23:$I$59,Calc!$B33,MATCH(Calc!C$21,Dashboard!$C$22:$I$22,0)),"")</f>
        <v>12</v>
      </c>
      <c r="D33" s="59">
        <f>IFERROR(IF(LEN(D32)&gt;0,INDEX(Dashboard!$C$23:$I$59,Calc!$B33,MATCH(Calc!D$21,Dashboard!$C$22:$I$22,0))+D32,""),"")</f>
        <v>126738.56664821775</v>
      </c>
      <c r="E33" s="59">
        <f>IFERROR(IF(LEN(E32)&gt;0,INDEX(Dashboard!$C$23:$I$59,Calc!$B33,MATCH(Calc!E$21,Dashboard!$C$22:$I$22,0))+E32,""),"")</f>
        <v>19621.739454176077</v>
      </c>
      <c r="F33" s="59">
        <f>IFERROR(INDEX(Dashboard!$C$23:$I$59,Calc!$B33,MATCH(Calc!F$21,Dashboard!$C$22:$I$22,0)),"")</f>
        <v>323261.43335178221</v>
      </c>
      <c r="L33" s="49">
        <f>IF(AND(LEN(Calc!$C33)&gt;0,Calc!$C33&lt;&gt;"Balloon"),Calc!$B33,"")</f>
        <v>12</v>
      </c>
    </row>
    <row r="34" spans="2:12">
      <c r="B34" s="49">
        <v>13</v>
      </c>
      <c r="C34" s="39">
        <f>IFERROR(INDEX(Dashboard!$C$23:$I$59,Calc!$B34,MATCH(Calc!C$21,Dashboard!$C$22:$I$22,0)),"")</f>
        <v>13</v>
      </c>
      <c r="D34" s="59">
        <f>IFERROR(IF(LEN(D33)&gt;0,INDEX(Dashboard!$C$23:$I$59,Calc!$B34,MATCH(Calc!D$21,Dashboard!$C$22:$I$22,0))+D33,""),"")</f>
        <v>137588.33618445147</v>
      </c>
      <c r="E34" s="59">
        <f>IFERROR(IF(LEN(E33)&gt;0,INDEX(Dashboard!$C$23:$I$59,Calc!$B34,MATCH(Calc!E$21,Dashboard!$C$22:$I$22,0))+E33,""),"")</f>
        <v>20968.662093141837</v>
      </c>
      <c r="F34" s="59">
        <f>IFERROR(INDEX(Dashboard!$C$23:$I$59,Calc!$B34,MATCH(Calc!F$21,Dashboard!$C$22:$I$22,0)),"")</f>
        <v>312411.66381554847</v>
      </c>
      <c r="L34" s="49">
        <f>IF(AND(LEN(Calc!$C34)&gt;0,Calc!$C34&lt;&gt;"Balloon"),Calc!$B34,"")</f>
        <v>13</v>
      </c>
    </row>
    <row r="35" spans="2:12">
      <c r="B35" s="49">
        <v>14</v>
      </c>
      <c r="C35" s="39">
        <f>IFERROR(INDEX(Dashboard!$C$23:$I$59,Calc!$B35,MATCH(Calc!C$21,Dashboard!$C$22:$I$22,0)),"")</f>
        <v>14</v>
      </c>
      <c r="D35" s="59">
        <f>IFERROR(IF(LEN(D34)&gt;0,INDEX(Dashboard!$C$23:$I$59,Calc!$B35,MATCH(Calc!D$21,Dashboard!$C$22:$I$22,0))+D34,""),"")</f>
        <v>148483.31309375283</v>
      </c>
      <c r="E35" s="59">
        <f>IFERROR(IF(LEN(E34)&gt;0,INDEX(Dashboard!$C$23:$I$59,Calc!$B35,MATCH(Calc!E$21,Dashboard!$C$22:$I$22,0))+E34,""),"")</f>
        <v>22270.377359039954</v>
      </c>
      <c r="F35" s="59">
        <f>IFERROR(INDEX(Dashboard!$C$23:$I$59,Calc!$B35,MATCH(Calc!F$21,Dashboard!$C$22:$I$22,0)),"")</f>
        <v>301516.68690624711</v>
      </c>
      <c r="L35" s="49">
        <f>IF(AND(LEN(Calc!$C35)&gt;0,Calc!$C35&lt;&gt;"Balloon"),Calc!$B35,"")</f>
        <v>14</v>
      </c>
    </row>
    <row r="36" spans="2:12">
      <c r="B36" s="49">
        <v>15</v>
      </c>
      <c r="C36" s="39">
        <f>IFERROR(INDEX(Dashboard!$C$23:$I$59,Calc!$B36,MATCH(Calc!C$21,Dashboard!$C$22:$I$22,0)),"")</f>
        <v>15</v>
      </c>
      <c r="D36" s="59">
        <f>IFERROR(IF(LEN(D35)&gt;0,INDEX(Dashboard!$C$23:$I$59,Calc!$B36,MATCH(Calc!D$21,Dashboard!$C$22:$I$22,0))+D35,""),"")</f>
        <v>159423.6857401763</v>
      </c>
      <c r="E36" s="59">
        <f>IFERROR(IF(LEN(E35)&gt;0,INDEX(Dashboard!$C$23:$I$59,Calc!$B36,MATCH(Calc!E$21,Dashboard!$C$22:$I$22,0))+E35,""),"")</f>
        <v>23526.696887815982</v>
      </c>
      <c r="F36" s="59">
        <f>IFERROR(INDEX(Dashboard!$C$23:$I$59,Calc!$B36,MATCH(Calc!F$21,Dashboard!$C$22:$I$22,0)),"")</f>
        <v>290576.31425982364</v>
      </c>
      <c r="L36" s="49">
        <f>IF(AND(LEN(Calc!$C36)&gt;0,Calc!$C36&lt;&gt;"Balloon"),Calc!$B36,"")</f>
        <v>15</v>
      </c>
    </row>
    <row r="37" spans="2:12">
      <c r="B37" s="49">
        <v>16</v>
      </c>
      <c r="C37" s="39">
        <f>IFERROR(INDEX(Dashboard!$C$23:$I$59,Calc!$B37,MATCH(Calc!C$21,Dashboard!$C$22:$I$22,0)),"")</f>
        <v>16</v>
      </c>
      <c r="D37" s="59">
        <f>IFERROR(IF(LEN(D36)&gt;0,INDEX(Dashboard!$C$23:$I$59,Calc!$B37,MATCH(Calc!D$21,Dashboard!$C$22:$I$22,0))+D36,""),"")</f>
        <v>170409.6432726265</v>
      </c>
      <c r="E37" s="59">
        <f>IFERROR(IF(LEN(E36)&gt;0,INDEX(Dashboard!$C$23:$I$59,Calc!$B37,MATCH(Calc!E$21,Dashboard!$C$22:$I$22,0))+E36,""),"")</f>
        <v>24737.431530565249</v>
      </c>
      <c r="F37" s="59">
        <f>IFERROR(INDEX(Dashboard!$C$23:$I$59,Calc!$B37,MATCH(Calc!F$21,Dashboard!$C$22:$I$22,0)),"")</f>
        <v>279590.35672737344</v>
      </c>
      <c r="L37" s="49">
        <f>IF(AND(LEN(Calc!$C37)&gt;0,Calc!$C37&lt;&gt;"Balloon"),Calc!$B37,"")</f>
        <v>16</v>
      </c>
    </row>
    <row r="38" spans="2:12">
      <c r="B38" s="49">
        <v>17</v>
      </c>
      <c r="C38" s="39">
        <f>IFERROR(INDEX(Dashboard!$C$23:$I$59,Calc!$B38,MATCH(Calc!C$21,Dashboard!$C$22:$I$22,0)),"")</f>
        <v>17</v>
      </c>
      <c r="D38" s="59">
        <f>IFERROR(IF(LEN(D37)&gt;0,INDEX(Dashboard!$C$23:$I$59,Calc!$B38,MATCH(Calc!D$21,Dashboard!$C$22:$I$22,0))+D37,""),"")</f>
        <v>181441.37562812859</v>
      </c>
      <c r="E38" s="59">
        <f>IFERROR(IF(LEN(E37)&gt;0,INDEX(Dashboard!$C$23:$I$59,Calc!$B38,MATCH(Calc!E$21,Dashboard!$C$22:$I$22,0))+E37,""),"")</f>
        <v>25902.391350262638</v>
      </c>
      <c r="F38" s="59">
        <f>IFERROR(INDEX(Dashboard!$C$23:$I$59,Calc!$B38,MATCH(Calc!F$21,Dashboard!$C$22:$I$22,0)),"")</f>
        <v>268558.62437187135</v>
      </c>
      <c r="L38" s="49">
        <f>IF(AND(LEN(Calc!$C38)&gt;0,Calc!$C38&lt;&gt;"Balloon"),Calc!$B38,"")</f>
        <v>17</v>
      </c>
    </row>
    <row r="39" spans="2:12">
      <c r="B39" s="49">
        <v>18</v>
      </c>
      <c r="C39" s="39">
        <f>IFERROR(INDEX(Dashboard!$C$23:$I$59,Calc!$B39,MATCH(Calc!C$21,Dashboard!$C$22:$I$22,0)),"")</f>
        <v>18</v>
      </c>
      <c r="D39" s="59">
        <f>IFERROR(IF(LEN(D38)&gt;0,INDEX(Dashboard!$C$23:$I$59,Calc!$B39,MATCH(Calc!D$21,Dashboard!$C$22:$I$22,0))+D38,""),"")</f>
        <v>192519.07353511194</v>
      </c>
      <c r="E39" s="59">
        <f>IFERROR(IF(LEN(E38)&gt;0,INDEX(Dashboard!$C$23:$I$59,Calc!$B39,MATCH(Calc!E$21,Dashboard!$C$22:$I$22,0))+E38,""),"")</f>
        <v>27021.385618478769</v>
      </c>
      <c r="F39" s="59">
        <f>IFERROR(INDEX(Dashboard!$C$23:$I$59,Calc!$B39,MATCH(Calc!F$21,Dashboard!$C$22:$I$22,0)),"")</f>
        <v>257480.92646488801</v>
      </c>
      <c r="L39" s="49">
        <f>IF(AND(LEN(Calc!$C39)&gt;0,Calc!$C39&lt;&gt;"Balloon"),Calc!$B39,"")</f>
        <v>18</v>
      </c>
    </row>
    <row r="40" spans="2:12">
      <c r="B40" s="49">
        <v>19</v>
      </c>
      <c r="C40" s="39">
        <f>IFERROR(INDEX(Dashboard!$C$23:$I$59,Calc!$B40,MATCH(Calc!C$21,Dashboard!$C$22:$I$22,0)),"")</f>
        <v>19</v>
      </c>
      <c r="D40" s="59">
        <f>IFERROR(IF(LEN(D39)&gt;0,INDEX(Dashboard!$C$23:$I$59,Calc!$B40,MATCH(Calc!D$21,Dashboard!$C$22:$I$22,0))+D39,""),"")</f>
        <v>203642.92851670773</v>
      </c>
      <c r="E40" s="59">
        <f>IFERROR(IF(LEN(E39)&gt;0,INDEX(Dashboard!$C$23:$I$59,Calc!$B40,MATCH(Calc!E$21,Dashboard!$C$22:$I$22,0))+E39,""),"")</f>
        <v>28094.222812082469</v>
      </c>
      <c r="F40" s="59">
        <f>IFERROR(INDEX(Dashboard!$C$23:$I$59,Calc!$B40,MATCH(Calc!F$21,Dashboard!$C$22:$I$22,0)),"")</f>
        <v>246357.07148329221</v>
      </c>
      <c r="L40" s="49">
        <f>IF(AND(LEN(Calc!$C40)&gt;0,Calc!$C40&lt;&gt;"Balloon"),Calc!$B40,"")</f>
        <v>19</v>
      </c>
    </row>
    <row r="41" spans="2:12">
      <c r="B41" s="49">
        <v>20</v>
      </c>
      <c r="C41" s="39">
        <f>IFERROR(INDEX(Dashboard!$C$23:$I$59,Calc!$B41,MATCH(Calc!C$21,Dashboard!$C$22:$I$22,0)),"")</f>
        <v>20</v>
      </c>
      <c r="D41" s="59">
        <f>IFERROR(IF(LEN(D40)&gt;0,INDEX(Dashboard!$C$23:$I$59,Calc!$B41,MATCH(Calc!D$21,Dashboard!$C$22:$I$22,0))+D40,""),"")</f>
        <v>214813.13289406017</v>
      </c>
      <c r="E41" s="59">
        <f>IFERROR(IF(LEN(E40)&gt;0,INDEX(Dashboard!$C$23:$I$59,Calc!$B41,MATCH(Calc!E$21,Dashboard!$C$22:$I$22,0))+E40,""),"")</f>
        <v>29120.71060992952</v>
      </c>
      <c r="F41" s="59">
        <f>IFERROR(INDEX(Dashboard!$C$23:$I$59,Calc!$B41,MATCH(Calc!F$21,Dashboard!$C$22:$I$22,0)),"")</f>
        <v>235186.86710593977</v>
      </c>
      <c r="L41" s="49">
        <f>IF(AND(LEN(Calc!$C41)&gt;0,Calc!$C41&lt;&gt;"Balloon"),Calc!$B41,"")</f>
        <v>20</v>
      </c>
    </row>
    <row r="42" spans="2:12">
      <c r="B42" s="49">
        <v>21</v>
      </c>
      <c r="C42" s="39">
        <f>IFERROR(INDEX(Dashboard!$C$23:$I$59,Calc!$B42,MATCH(Calc!C$21,Dashboard!$C$22:$I$22,0)),"")</f>
        <v>21</v>
      </c>
      <c r="D42" s="59">
        <f>IFERROR(IF(LEN(D41)&gt;0,INDEX(Dashboard!$C$23:$I$59,Calc!$B42,MATCH(Calc!D$21,Dashboard!$C$22:$I$22,0))+D41,""),"")</f>
        <v>226029.87978965158</v>
      </c>
      <c r="E42" s="59">
        <f>IFERROR(IF(LEN(E41)&gt;0,INDEX(Dashboard!$C$23:$I$59,Calc!$B42,MATCH(Calc!E$21,Dashboard!$C$22:$I$22,0))+E41,""),"")</f>
        <v>30100.655889537604</v>
      </c>
      <c r="F42" s="59">
        <f>IFERROR(INDEX(Dashboard!$C$23:$I$59,Calc!$B42,MATCH(Calc!F$21,Dashboard!$C$22:$I$22,0)),"")</f>
        <v>223970.12021034837</v>
      </c>
      <c r="L42" s="49">
        <f>IF(AND(LEN(Calc!$C42)&gt;0,Calc!$C42&lt;&gt;"Balloon"),Calc!$B42,"")</f>
        <v>21</v>
      </c>
    </row>
    <row r="43" spans="2:12">
      <c r="B43" s="49">
        <v>22</v>
      </c>
      <c r="C43" s="39">
        <f>IFERROR(INDEX(Dashboard!$C$23:$I$59,Calc!$B43,MATCH(Calc!C$21,Dashboard!$C$22:$I$22,0)),"")</f>
        <v>22</v>
      </c>
      <c r="D43" s="59">
        <f>IFERROR(IF(LEN(D42)&gt;0,INDEX(Dashboard!$C$23:$I$59,Calc!$B43,MATCH(Calc!D$21,Dashboard!$C$22:$I$22,0))+D42,""),"")</f>
        <v>237293.36313064129</v>
      </c>
      <c r="E43" s="59">
        <f>IFERROR(IF(LEN(E42)&gt;0,INDEX(Dashboard!$C$23:$I$59,Calc!$B43,MATCH(Calc!E$21,Dashboard!$C$22:$I$22,0))+E42,""),"")</f>
        <v>31033.864723747389</v>
      </c>
      <c r="F43" s="59">
        <f>IFERROR(INDEX(Dashboard!$C$23:$I$59,Calc!$B43,MATCH(Calc!F$21,Dashboard!$C$22:$I$22,0)),"")</f>
        <v>212706.63686935866</v>
      </c>
      <c r="L43" s="49">
        <f>IF(AND(LEN(Calc!$C43)&gt;0,Calc!$C43&lt;&gt;"Balloon"),Calc!$B43,"")</f>
        <v>22</v>
      </c>
    </row>
    <row r="44" spans="2:12">
      <c r="B44" s="49">
        <v>23</v>
      </c>
      <c r="C44" s="39">
        <f>IFERROR(INDEX(Dashboard!$C$23:$I$59,Calc!$B44,MATCH(Calc!C$21,Dashboard!$C$22:$I$22,0)),"")</f>
        <v>23</v>
      </c>
      <c r="D44" s="59">
        <f>IFERROR(IF(LEN(D43)&gt;0,INDEX(Dashboard!$C$23:$I$59,Calc!$B44,MATCH(Calc!D$21,Dashboard!$C$22:$I$22,0))+D43,""),"")</f>
        <v>248603.77765221844</v>
      </c>
      <c r="E44" s="59">
        <f>IFERROR(IF(LEN(E43)&gt;0,INDEX(Dashboard!$C$23:$I$59,Calc!$B44,MATCH(Calc!E$21,Dashboard!$C$22:$I$22,0))+E43,""),"")</f>
        <v>31920.142377369717</v>
      </c>
      <c r="F44" s="59">
        <f>IFERROR(INDEX(Dashboard!$C$23:$I$59,Calc!$B44,MATCH(Calc!F$21,Dashboard!$C$22:$I$22,0)),"")</f>
        <v>201396.2223477815</v>
      </c>
      <c r="L44" s="49">
        <f>IF(AND(LEN(Calc!$C44)&gt;0,Calc!$C44&lt;&gt;"Balloon"),Calc!$B44,"")</f>
        <v>23</v>
      </c>
    </row>
    <row r="45" spans="2:12">
      <c r="B45" s="49">
        <v>24</v>
      </c>
      <c r="C45" s="39">
        <f>IFERROR(INDEX(Dashboard!$C$23:$I$59,Calc!$B45,MATCH(Calc!C$21,Dashboard!$C$22:$I$22,0)),"")</f>
        <v>24</v>
      </c>
      <c r="D45" s="59">
        <f>IFERROR(IF(LEN(D44)&gt;0,INDEX(Dashboard!$C$23:$I$59,Calc!$B45,MATCH(Calc!D$21,Dashboard!$C$22:$I$22,0))+D44,""),"")</f>
        <v>259961.31890096885</v>
      </c>
      <c r="E45" s="59">
        <f>IFERROR(IF(LEN(E44)&gt;0,INDEX(Dashboard!$C$23:$I$59,Calc!$B45,MATCH(Calc!E$21,Dashboard!$C$22:$I$22,0))+E44,""),"")</f>
        <v>32759.293303818806</v>
      </c>
      <c r="F45" s="59">
        <f>IFERROR(INDEX(Dashboard!$C$23:$I$59,Calc!$B45,MATCH(Calc!F$21,Dashboard!$C$22:$I$22,0)),"")</f>
        <v>190038.68109903109</v>
      </c>
      <c r="L45" s="49">
        <f>IF(AND(LEN(Calc!$C45)&gt;0,Calc!$C45&lt;&gt;"Balloon"),Calc!$B45,"")</f>
        <v>24</v>
      </c>
    </row>
    <row r="46" spans="2:12">
      <c r="B46" s="49">
        <v>25</v>
      </c>
      <c r="C46" s="39">
        <f>IFERROR(INDEX(Dashboard!$C$23:$I$59,Calc!$B46,MATCH(Calc!C$21,Dashboard!$C$22:$I$22,0)),"")</f>
        <v>25</v>
      </c>
      <c r="D46" s="59">
        <f>IFERROR(IF(LEN(D45)&gt;0,INDEX(Dashboard!$C$23:$I$59,Calc!$B46,MATCH(Calc!D$21,Dashboard!$C$22:$I$22,0))+D45,""),"")</f>
        <v>271366.18323825573</v>
      </c>
      <c r="E46" s="59">
        <f>IFERROR(IF(LEN(E45)&gt;0,INDEX(Dashboard!$C$23:$I$59,Calc!$B46,MATCH(Calc!E$21,Dashboard!$C$22:$I$22,0))+E45,""),"")</f>
        <v>33551.121141731433</v>
      </c>
      <c r="F46" s="59">
        <f>IFERROR(INDEX(Dashboard!$C$23:$I$59,Calc!$B46,MATCH(Calc!F$21,Dashboard!$C$22:$I$22,0)),"")</f>
        <v>178633.81676174424</v>
      </c>
      <c r="L46" s="49">
        <f>IF(AND(LEN(Calc!$C46)&gt;0,Calc!$C46&lt;&gt;"Balloon"),Calc!$B46,"")</f>
        <v>25</v>
      </c>
    </row>
    <row r="47" spans="2:12">
      <c r="B47" s="49">
        <v>26</v>
      </c>
      <c r="C47" s="39">
        <f>IFERROR(INDEX(Dashboard!$C$23:$I$59,Calc!$B47,MATCH(Calc!C$21,Dashboard!$C$22:$I$22,0)),"")</f>
        <v>26</v>
      </c>
      <c r="D47" s="59">
        <f>IFERROR(IF(LEN(D46)&gt;0,INDEX(Dashboard!$C$23:$I$59,Calc!$B47,MATCH(Calc!D$21,Dashboard!$C$22:$I$22,0))+D46,""),"")</f>
        <v>282818.56784361461</v>
      </c>
      <c r="E47" s="59">
        <f>IFERROR(IF(LEN(E46)&gt;0,INDEX(Dashboard!$C$23:$I$59,Calc!$B47,MATCH(Calc!E$21,Dashboard!$C$22:$I$22,0))+E46,""),"")</f>
        <v>34295.428711572036</v>
      </c>
      <c r="F47" s="59">
        <f>IFERROR(INDEX(Dashboard!$C$23:$I$59,Calc!$B47,MATCH(Calc!F$21,Dashboard!$C$22:$I$22,0)),"")</f>
        <v>167181.43215638536</v>
      </c>
      <c r="L47" s="49">
        <f>IF(AND(LEN(Calc!$C47)&gt;0,Calc!$C47&lt;&gt;"Balloon"),Calc!$B47,"")</f>
        <v>26</v>
      </c>
    </row>
    <row r="48" spans="2:12">
      <c r="B48" s="49">
        <v>27</v>
      </c>
      <c r="C48" s="39">
        <f>IFERROR(INDEX(Dashboard!$C$23:$I$59,Calc!$B48,MATCH(Calc!C$21,Dashboard!$C$22:$I$22,0)),"")</f>
        <v>27</v>
      </c>
      <c r="D48" s="59">
        <f>IFERROR(IF(LEN(D47)&gt;0,INDEX(Dashboard!$C$23:$I$59,Calc!$B48,MATCH(Calc!D$21,Dashboard!$C$22:$I$22,0))+D47,""),"")</f>
        <v>294318.6707181625</v>
      </c>
      <c r="E48" s="59">
        <f>IFERROR(IF(LEN(E47)&gt;0,INDEX(Dashboard!$C$23:$I$59,Calc!$B48,MATCH(Calc!E$21,Dashboard!$C$22:$I$22,0))+E47,""),"")</f>
        <v>34992.018012223642</v>
      </c>
      <c r="F48" s="59">
        <f>IFERROR(INDEX(Dashboard!$C$23:$I$59,Calc!$B48,MATCH(Calc!F$21,Dashboard!$C$22:$I$22,0)),"")</f>
        <v>155681.32928183748</v>
      </c>
      <c r="L48" s="49">
        <f>IF(AND(LEN(Calc!$C48)&gt;0,Calc!$C48&lt;&gt;"Balloon"),Calc!$B48,"")</f>
        <v>27</v>
      </c>
    </row>
    <row r="49" spans="2:12">
      <c r="B49" s="49">
        <v>28</v>
      </c>
      <c r="C49" s="39">
        <f>IFERROR(INDEX(Dashboard!$C$23:$I$59,Calc!$B49,MATCH(Calc!C$21,Dashboard!$C$22:$I$22,0)),"")</f>
        <v>28</v>
      </c>
      <c r="D49" s="59">
        <f>IFERROR(IF(LEN(D48)&gt;0,INDEX(Dashboard!$C$23:$I$59,Calc!$B49,MATCH(Calc!D$21,Dashboard!$C$22:$I$22,0))+D48,""),"")</f>
        <v>305866.69068802102</v>
      </c>
      <c r="E49" s="59">
        <f>IFERROR(IF(LEN(E48)&gt;0,INDEX(Dashboard!$C$23:$I$59,Calc!$B49,MATCH(Calc!E$21,Dashboard!$C$22:$I$22,0))+E48,""),"")</f>
        <v>35640.690217564632</v>
      </c>
      <c r="F49" s="59">
        <f>IFERROR(INDEX(Dashboard!$C$23:$I$59,Calc!$B49,MATCH(Calc!F$21,Dashboard!$C$22:$I$22,0)),"")</f>
        <v>144133.30931197898</v>
      </c>
      <c r="L49" s="49">
        <f>IF(AND(LEN(Calc!$C49)&gt;0,Calc!$C49&lt;&gt;"Balloon"),Calc!$B49,"")</f>
        <v>28</v>
      </c>
    </row>
    <row r="50" spans="2:12">
      <c r="B50" s="49">
        <v>29</v>
      </c>
      <c r="C50" s="39">
        <f>IFERROR(INDEX(Dashboard!$C$23:$I$59,Calc!$B50,MATCH(Calc!C$21,Dashboard!$C$22:$I$22,0)),"")</f>
        <v>29</v>
      </c>
      <c r="D50" s="59">
        <f>IFERROR(IF(LEN(D49)&gt;0,INDEX(Dashboard!$C$23:$I$59,Calc!$B50,MATCH(Calc!D$21,Dashboard!$C$22:$I$22,0))+D49,""),"")</f>
        <v>317462.82740775391</v>
      </c>
      <c r="E50" s="59">
        <f>IFERROR(IF(LEN(E49)&gt;0,INDEX(Dashboard!$C$23:$I$59,Calc!$B50,MATCH(Calc!E$21,Dashboard!$C$22:$I$22,0))+E49,""),"")</f>
        <v>36241.245673031211</v>
      </c>
      <c r="F50" s="59">
        <f>IFERROR(INDEX(Dashboard!$C$23:$I$59,Calc!$B50,MATCH(Calc!F$21,Dashboard!$C$22:$I$22,0)),"")</f>
        <v>132537.17259224609</v>
      </c>
      <c r="L50" s="49">
        <f>IF(AND(LEN(Calc!$C50)&gt;0,Calc!$C50&lt;&gt;"Balloon"),Calc!$B50,"")</f>
        <v>29</v>
      </c>
    </row>
    <row r="51" spans="2:12">
      <c r="B51" s="49">
        <v>30</v>
      </c>
      <c r="C51" s="39">
        <f>IFERROR(INDEX(Dashboard!$C$23:$I$59,Calc!$B51,MATCH(Calc!C$21,Dashboard!$C$22:$I$22,0)),"")</f>
        <v>30</v>
      </c>
      <c r="D51" s="59">
        <f>IFERROR(IF(LEN(D50)&gt;0,INDEX(Dashboard!$C$23:$I$59,Calc!$B51,MATCH(Calc!D$21,Dashboard!$C$22:$I$22,0))+D50,""),"")</f>
        <v>329107.28136381903</v>
      </c>
      <c r="E51" s="59">
        <f>IFERROR(IF(LEN(E50)&gt;0,INDEX(Dashboard!$C$23:$I$59,Calc!$B51,MATCH(Calc!E$21,Dashboard!$C$22:$I$22,0))+E50,""),"")</f>
        <v>36793.483892165568</v>
      </c>
      <c r="F51" s="59">
        <f>IFERROR(INDEX(Dashboard!$C$23:$I$59,Calc!$B51,MATCH(Calc!F$21,Dashboard!$C$22:$I$22,0)),"")</f>
        <v>120892.71863618096</v>
      </c>
      <c r="L51" s="49">
        <f>IF(AND(LEN(Calc!$C51)&gt;0,Calc!$C51&lt;&gt;"Balloon"),Calc!$B51,"")</f>
        <v>30</v>
      </c>
    </row>
    <row r="52" spans="2:12">
      <c r="B52" s="49">
        <v>31</v>
      </c>
      <c r="C52" s="39">
        <f>IFERROR(INDEX(Dashboard!$C$23:$I$59,Calc!$B52,MATCH(Calc!C$21,Dashboard!$C$22:$I$22,0)),"")</f>
        <v>31</v>
      </c>
      <c r="D52" s="59">
        <f>IFERROR(IF(LEN(D51)&gt;0,INDEX(Dashboard!$C$23:$I$59,Calc!$B52,MATCH(Calc!D$21,Dashboard!$C$22:$I$22,0))+D51,""),"")</f>
        <v>340800.25387803442</v>
      </c>
      <c r="E52" s="59">
        <f>IFERROR(IF(LEN(E51)&gt;0,INDEX(Dashboard!$C$23:$I$59,Calc!$B52,MATCH(Calc!E$21,Dashboard!$C$22:$I$22,0))+E51,""),"")</f>
        <v>37297.203553149659</v>
      </c>
      <c r="F52" s="59">
        <f>IFERROR(INDEX(Dashboard!$C$23:$I$59,Calc!$B52,MATCH(Calc!F$21,Dashboard!$C$22:$I$22,0)),"")</f>
        <v>109199.74612196555</v>
      </c>
      <c r="L52" s="49">
        <f>IF(AND(LEN(Calc!$C52)&gt;0,Calc!$C52&lt;&gt;"Balloon"),Calc!$B52,"")</f>
        <v>31</v>
      </c>
    </row>
    <row r="53" spans="2:12">
      <c r="B53" s="49">
        <v>32</v>
      </c>
      <c r="C53" s="39">
        <f>IFERROR(INDEX(Dashboard!$C$23:$I$59,Calc!$B53,MATCH(Calc!C$21,Dashboard!$C$22:$I$22,0)),"")</f>
        <v>32</v>
      </c>
      <c r="D53" s="59">
        <f>IFERROR(IF(LEN(D52)&gt;0,INDEX(Dashboard!$C$23:$I$59,Calc!$B53,MATCH(Calc!D$21,Dashboard!$C$22:$I$22,0))+D52,""),"")</f>
        <v>352541.94711105904</v>
      </c>
      <c r="E53" s="59">
        <f>IFERROR(IF(LEN(E52)&gt;0,INDEX(Dashboard!$C$23:$I$59,Calc!$B53,MATCH(Calc!E$21,Dashboard!$C$22:$I$22,0))+E52,""),"")</f>
        <v>37752.202495324513</v>
      </c>
      <c r="F53" s="59">
        <f>IFERROR(INDEX(Dashboard!$C$23:$I$59,Calc!$B53,MATCH(Calc!F$21,Dashboard!$C$22:$I$22,0)),"")</f>
        <v>97458.052888940918</v>
      </c>
      <c r="L53" s="49">
        <f>IF(AND(LEN(Calc!$C53)&gt;0,Calc!$C53&lt;&gt;"Balloon"),Calc!$B53,"")</f>
        <v>32</v>
      </c>
    </row>
    <row r="54" spans="2:12">
      <c r="B54" s="49">
        <v>33</v>
      </c>
      <c r="C54" s="39">
        <f>IFERROR(INDEX(Dashboard!$C$23:$I$59,Calc!$B54,MATCH(Calc!C$21,Dashboard!$C$22:$I$22,0)),"")</f>
        <v>33</v>
      </c>
      <c r="D54" s="59">
        <f>IFERROR(IF(LEN(D53)&gt;0,INDEX(Dashboard!$C$23:$I$59,Calc!$B54,MATCH(Calc!D$21,Dashboard!$C$22:$I$22,0))+D53,""),"")</f>
        <v>364332.56406588794</v>
      </c>
      <c r="E54" s="59">
        <f>IFERROR(IF(LEN(E53)&gt;0,INDEX(Dashboard!$C$23:$I$59,Calc!$B54,MATCH(Calc!E$21,Dashboard!$C$22:$I$22,0))+E53,""),"")</f>
        <v>38158.277715695098</v>
      </c>
      <c r="F54" s="59">
        <f>IFERROR(INDEX(Dashboard!$C$23:$I$59,Calc!$B54,MATCH(Calc!F$21,Dashboard!$C$22:$I$22,0)),"")</f>
        <v>85667.435934112014</v>
      </c>
      <c r="L54" s="49">
        <f>IF(AND(LEN(Calc!$C54)&gt;0,Calc!$C54&lt;&gt;"Balloon"),Calc!$B54,"")</f>
        <v>33</v>
      </c>
    </row>
    <row r="55" spans="2:12">
      <c r="B55" s="49">
        <v>34</v>
      </c>
      <c r="C55" s="39">
        <f>IFERROR(INDEX(Dashboard!$C$23:$I$59,Calc!$B55,MATCH(Calc!C$21,Dashboard!$C$22:$I$22,0)),"")</f>
        <v>34</v>
      </c>
      <c r="D55" s="59">
        <f>IFERROR(IF(LEN(D54)&gt;0,INDEX(Dashboard!$C$23:$I$59,Calc!$B55,MATCH(Calc!D$21,Dashboard!$C$22:$I$22,0))+D54,""),"")</f>
        <v>376172.30859136197</v>
      </c>
      <c r="E55" s="59">
        <f>IFERROR(IF(LEN(E54)&gt;0,INDEX(Dashboard!$C$23:$I$59,Calc!$B55,MATCH(Calc!E$21,Dashboard!$C$22:$I$22,0))+E54,""),"")</f>
        <v>38515.225365420563</v>
      </c>
      <c r="F55" s="59">
        <f>IFERROR(INDEX(Dashboard!$C$23:$I$59,Calc!$B55,MATCH(Calc!F$21,Dashboard!$C$22:$I$22,0)),"")</f>
        <v>73827.691408637998</v>
      </c>
      <c r="L55" s="49">
        <f>IF(AND(LEN(Calc!$C55)&gt;0,Calc!$C55&lt;&gt;"Balloon"),Calc!$B55,"")</f>
        <v>34</v>
      </c>
    </row>
    <row r="56" spans="2:12">
      <c r="B56" s="49">
        <v>35</v>
      </c>
      <c r="C56" s="39">
        <f>IFERROR(INDEX(Dashboard!$C$23:$I$59,Calc!$B56,MATCH(Calc!C$21,Dashboard!$C$22:$I$22,0)),"")</f>
        <v>35</v>
      </c>
      <c r="D56" s="59">
        <f>IFERROR(IF(LEN(D55)&gt;0,INDEX(Dashboard!$C$23:$I$59,Calc!$B56,MATCH(Calc!D$21,Dashboard!$C$22:$I$22,0))+D55,""),"")</f>
        <v>388061.38538569212</v>
      </c>
      <c r="E56" s="59">
        <f>IFERROR(IF(LEN(E55)&gt;0,INDEX(Dashboard!$C$23:$I$59,Calc!$B56,MATCH(Calc!E$21,Dashboard!$C$22:$I$22,0))+E55,""),"")</f>
        <v>38822.84074628989</v>
      </c>
      <c r="F56" s="59">
        <f>IFERROR(INDEX(Dashboard!$C$23:$I$59,Calc!$B56,MATCH(Calc!F$21,Dashboard!$C$22:$I$22,0)),"")</f>
        <v>61938.614614307837</v>
      </c>
      <c r="L56" s="49">
        <f>IF(AND(LEN(Calc!$C56)&gt;0,Calc!$C56&lt;&gt;"Balloon"),Calc!$B56,"")</f>
        <v>35</v>
      </c>
    </row>
    <row r="57" spans="2:12">
      <c r="B57" s="49">
        <v>36</v>
      </c>
      <c r="C57" s="39">
        <f>IFERROR(INDEX(Dashboard!$C$23:$I$59,Calc!$B57,MATCH(Calc!C$21,Dashboard!$C$22:$I$22,0)),"")</f>
        <v>36</v>
      </c>
      <c r="D57" s="59">
        <f>IFERROR(IF(LEN(D56)&gt;0,INDEX(Dashboard!$C$23:$I$59,Calc!$B57,MATCH(Calc!D$21,Dashboard!$C$22:$I$22,0))+D56,""),"")</f>
        <v>399999.99999999866</v>
      </c>
      <c r="E57" s="59">
        <f>IFERROR(IF(LEN(E56)&gt;0,INDEX(Dashboard!$C$23:$I$59,Calc!$B57,MATCH(Calc!E$21,Dashboard!$C$22:$I$22,0))+E56,""),"")</f>
        <v>39080.918307182837</v>
      </c>
      <c r="F57" s="59">
        <f>IFERROR(INDEX(Dashboard!$C$23:$I$59,Calc!$B57,MATCH(Calc!F$21,Dashboard!$C$22:$I$22,0)),"")</f>
        <v>50000.000000001302</v>
      </c>
      <c r="L57" s="49">
        <f>IF(AND(LEN(Calc!$C57)&gt;0,Calc!$C57&lt;&gt;"Balloon"),Calc!$B57,"")</f>
        <v>36</v>
      </c>
    </row>
    <row r="58" spans="2:12">
      <c r="B58" s="49">
        <v>37</v>
      </c>
      <c r="C58" s="39" t="str">
        <f>IFERROR(INDEX(Dashboard!$C$23:$I$59,Calc!$B58,MATCH(Calc!C$21,Dashboard!$C$22:$I$22,0)),"")</f>
        <v>Balloon</v>
      </c>
      <c r="D58" s="59">
        <f>IFERROR(IF(LEN(D57)&gt;0,INDEX(Dashboard!$C$23:$I$59,Calc!$B58,MATCH(Calc!D$21,Dashboard!$C$22:$I$22,0))+D57,""),"")</f>
        <v>449999.99999999866</v>
      </c>
      <c r="E58" s="59">
        <f>IFERROR(IF(LEN(E57)&gt;0,INDEX(Dashboard!$C$23:$I$59,Calc!$B58,MATCH(Calc!E$21,Dashboard!$C$22:$I$22,0))+E57,""),"")</f>
        <v>39080.918307182837</v>
      </c>
      <c r="F58" s="59">
        <f>IFERROR(INDEX(Dashboard!$C$23:$I$59,Calc!$B58,MATCH(Calc!F$21,Dashboard!$C$22:$I$22,0)),"")</f>
        <v>1.3023964129388332E-9</v>
      </c>
      <c r="L58" s="49" t="str">
        <f>IF(AND(LEN(Calc!$C58)&gt;0,Calc!$C58&lt;&gt;"Balloon"),Calc!$B58,"")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Dashboard</vt:lpstr>
      <vt:lpstr>Calc</vt:lpstr>
      <vt:lpstr>ToU</vt:lpstr>
      <vt:lpstr>ToU!Print_Area</vt:lpstr>
      <vt:lpstr>Dashboard!Print_Titles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2022-06-08T07:42:14Z</cp:lastPrinted>
  <dcterms:created xsi:type="dcterms:W3CDTF">2018-11-13T14:01:04Z</dcterms:created>
  <dcterms:modified xsi:type="dcterms:W3CDTF">2022-06-23T22:22:37Z</dcterms:modified>
  <dc:title>Mortgage Calculator V12 Template</dc:title>
  <dc:subject>Mortgage Calculator V12</dc:subject>
  <dc:description>Mortgage Calculator V12 template by Master Productivity Kit — masterproductivitykit.com</dc:description>
  <cp:keywords>Master Productivity Kit, Excel template, Google Sheets template</cp:keywords>
  <cp:category>Business Template</cp:category>
</cp:coreProperties>
</file>