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trlProps/ctrlProp1.xml" ContentType="application/vnd.ms-excel.controlproperties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burak\Desktop\Gantt Chart Maker\"/>
    </mc:Choice>
  </mc:AlternateContent>
  <xr:revisionPtr revIDLastSave="0" documentId="13_ncr:1_{73C51500-4054-4214-95EC-DA3BB92AD45E}" xr6:coauthVersionLast="47" xr6:coauthVersionMax="47" xr10:uidLastSave="{00000000-0000-0000-0000-000000000000}"/>
  <bookViews>
    <workbookView showSheetTabs="0" xWindow="-120" yWindow="-120" windowWidth="29040" windowHeight="15720" xr2:uid="{87845BD8-5BB5-4B25-AF0A-4A11532A9E20}"/>
  </bookViews>
  <sheets>
    <sheet name="Menu" sheetId="10" r:id="rId1"/>
    <sheet name="Settings" sheetId="12" r:id="rId2"/>
    <sheet name="TaskPlan" sheetId="5" r:id="rId3"/>
    <sheet name="GanttChart" sheetId="11" r:id="rId4"/>
    <sheet name="Calendar" sheetId="6" r:id="rId5"/>
    <sheet name="Dashboard" sheetId="9" r:id="rId6"/>
    <sheet name="Calculations" sheetId="1" state="hidden" r:id="rId7"/>
  </sheets>
  <definedNames>
    <definedName name="_xlnm._FilterDatabase" localSheetId="6" hidden="1">Calculations!$BQ$6:$BQ$126</definedName>
    <definedName name="calendarStartDate">Calculations!$CH$8</definedName>
    <definedName name="chartcomp">OFFSET(Calculations!$FZ$7,,,Calculations!$FX$5)</definedName>
    <definedName name="countall">Calculations!$B$4</definedName>
    <definedName name="Department">Dashboard!$E$8</definedName>
    <definedName name="donechart">OFFSET(Calculations!$GR$7,,,Calculations!$GP$5)</definedName>
    <definedName name="Duration">Calculations!$I$7:$I$18</definedName>
    <definedName name="dv_employee">OFFSET(Calculations!$FA$7,,,Calculations!$FA$5)</definedName>
    <definedName name="empchart">OFFSET(Calculations!$GM$7,,,Calculations!$GL$5)</definedName>
    <definedName name="Fromdate">Dashboard!$G$8</definedName>
    <definedName name="holidaysList">IF(Settings!$G$20="No",Calculations!$A$1, Settings!$G$23:$G$52)</definedName>
    <definedName name="IDSourceRange">Calculations!$B$7:$B$18</definedName>
    <definedName name="inpchart">OFFSET(Calculations!$GS$7,,,Calculations!$GP$5)</definedName>
    <definedName name="monthC">Calendar!$I$6</definedName>
    <definedName name="NextIDSourceRange">Calculations!$H$7:$H$18</definedName>
    <definedName name="nschart">OFFSET(Calculations!$GT$7,,,Calculations!$GP$5)</definedName>
    <definedName name="ohchart">OFFSET(Calculations!$GU$7,,,Calculations!$GP$5)</definedName>
    <definedName name="Person">Dashboard!$C$8</definedName>
    <definedName name="phasechart">OFFSET(Calculations!$GV$7,,,Calculations!$GP$5)</definedName>
    <definedName name="phasechart2">OFFSET(Calculations!$GW$7,,,Calculations!$GP$5)</definedName>
    <definedName name="_xlnm.Print_Area" localSheetId="4">Calendar!$B$5:$U$56</definedName>
    <definedName name="_xlnm.Print_Area" localSheetId="5">Dashboard!$B$2:$N$37</definedName>
    <definedName name="_xlnm.Print_Area" localSheetId="3">OFFSET(GanttChart!$B$4,,,Calculations!$EL$5,43)</definedName>
    <definedName name="_xlnm.Print_Area" localSheetId="0">Menu!$B$2:$N$27</definedName>
    <definedName name="_xlnm.Print_Area" localSheetId="1">Settings!$B$2:$K$55</definedName>
    <definedName name="_xlnm.Print_Area" localSheetId="2">OFFSET(TaskPlan!$B$5,,,Calculations!$C$4,19)</definedName>
    <definedName name="Priority">Dashboard!$M$8</definedName>
    <definedName name="prioritychart">OFFSET(Calculations!$GC$16,,,Calculations!$GB$14)</definedName>
    <definedName name="projectStartDate">Settings!$D$9</definedName>
    <definedName name="smilestone">GanttChart!$K$9</definedName>
    <definedName name="Sphase">GanttChart!$K$7</definedName>
    <definedName name="ssub">GanttChart!$P$9</definedName>
    <definedName name="stask">GanttChart!$P$7</definedName>
    <definedName name="Status">Dashboard!$K$8</definedName>
    <definedName name="Status1">Settings!$D$25</definedName>
    <definedName name="Status2">Settings!$D$26</definedName>
    <definedName name="Status3">Settings!$D$27</definedName>
    <definedName name="Status4">Settings!$D$28</definedName>
    <definedName name="TasksTimes">Calculations!$AC$7:$AG$18</definedName>
    <definedName name="Todate">Dashboard!$I$8</definedName>
    <definedName name="TotalDependentsRange">Calculations!$CC$7:$CC$18</definedName>
    <definedName name="TotalPrecedentsRange">Calculations!$CD$7:$CD$18</definedName>
    <definedName name="Type1">Settings!$D$19</definedName>
    <definedName name="Type2">Settings!$D$20</definedName>
    <definedName name="Type3">Settings!$D$21</definedName>
    <definedName name="Type4">Settings!$D$22</definedName>
    <definedName name="weekendOption">Calculations!$CI$14</definedName>
    <definedName name="yearC">Calendar!$F$6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8" i="1" l="1"/>
  <c r="K17" i="1"/>
  <c r="K16" i="1"/>
  <c r="K15" i="1"/>
  <c r="K14" i="1"/>
  <c r="K13" i="1"/>
  <c r="K12" i="1"/>
  <c r="I12" i="1" s="1"/>
  <c r="K11" i="1"/>
  <c r="I11" i="1" s="1"/>
  <c r="K10" i="1"/>
  <c r="K9" i="1"/>
  <c r="K8" i="1"/>
  <c r="K7" i="1"/>
  <c r="I7" i="1" s="1"/>
  <c r="J18" i="1"/>
  <c r="J17" i="1"/>
  <c r="J16" i="1"/>
  <c r="J15" i="1"/>
  <c r="J14" i="1"/>
  <c r="J13" i="1"/>
  <c r="J12" i="1"/>
  <c r="J11" i="1"/>
  <c r="J10" i="1"/>
  <c r="J9" i="1"/>
  <c r="J8" i="1"/>
  <c r="J7" i="1"/>
  <c r="I18" i="1"/>
  <c r="I17" i="1"/>
  <c r="I16" i="1"/>
  <c r="I15" i="1"/>
  <c r="I14" i="1"/>
  <c r="I13" i="1"/>
  <c r="I10" i="1"/>
  <c r="I9" i="1"/>
  <c r="I8" i="1"/>
  <c r="H18" i="1"/>
  <c r="H17" i="1"/>
  <c r="H16" i="1"/>
  <c r="H15" i="1"/>
  <c r="H14" i="1"/>
  <c r="H13" i="1"/>
  <c r="H12" i="1"/>
  <c r="H11" i="1"/>
  <c r="H10" i="1"/>
  <c r="H9" i="1"/>
  <c r="H8" i="1"/>
  <c r="H7" i="1"/>
  <c r="F18" i="1"/>
  <c r="F17" i="1"/>
  <c r="F16" i="1"/>
  <c r="F15" i="1"/>
  <c r="F14" i="1"/>
  <c r="F13" i="1"/>
  <c r="F12" i="1"/>
  <c r="F11" i="1"/>
  <c r="F10" i="1"/>
  <c r="F9" i="1"/>
  <c r="F8" i="1"/>
  <c r="F7" i="1"/>
  <c r="E18" i="1"/>
  <c r="E17" i="1"/>
  <c r="E16" i="1"/>
  <c r="E15" i="1"/>
  <c r="E14" i="1"/>
  <c r="E13" i="1"/>
  <c r="E12" i="1"/>
  <c r="E11" i="1"/>
  <c r="E10" i="1"/>
  <c r="E9" i="1"/>
  <c r="E8" i="1"/>
  <c r="E7" i="1"/>
  <c r="D18" i="1"/>
  <c r="D17" i="1"/>
  <c r="D16" i="1"/>
  <c r="D15" i="1"/>
  <c r="D14" i="1"/>
  <c r="D13" i="1"/>
  <c r="D12" i="1"/>
  <c r="D11" i="1"/>
  <c r="D10" i="1"/>
  <c r="D9" i="1"/>
  <c r="D8" i="1"/>
  <c r="D7" i="1"/>
  <c r="C18" i="1"/>
  <c r="C17" i="1"/>
  <c r="C16" i="1"/>
  <c r="C15" i="1"/>
  <c r="C14" i="1"/>
  <c r="C13" i="1"/>
  <c r="C12" i="1"/>
  <c r="C11" i="1"/>
  <c r="C10" i="1"/>
  <c r="C9" i="1"/>
  <c r="C8" i="1"/>
  <c r="C7" i="1"/>
  <c r="CN7" i="1"/>
  <c r="CH39" i="1"/>
  <c r="CG39" i="1" s="1"/>
  <c r="CI39" i="1" s="1"/>
  <c r="CH40" i="1"/>
  <c r="CH41" i="1"/>
  <c r="CH42" i="1"/>
  <c r="CG42" i="1" s="1"/>
  <c r="CH43" i="1"/>
  <c r="CG43" i="1" s="1"/>
  <c r="CG46" i="1"/>
  <c r="CF46" i="1" s="1"/>
  <c r="CH46" i="1"/>
  <c r="CJ46" i="1"/>
  <c r="CG47" i="1"/>
  <c r="CH47" i="1"/>
  <c r="CJ47" i="1"/>
  <c r="CG48" i="1"/>
  <c r="CH48" i="1"/>
  <c r="CJ48" i="1"/>
  <c r="CG49" i="1"/>
  <c r="CH49" i="1"/>
  <c r="CJ49" i="1"/>
  <c r="CG52" i="1"/>
  <c r="CF52" i="1" s="1"/>
  <c r="CH52" i="1"/>
  <c r="CG53" i="1"/>
  <c r="CH53" i="1"/>
  <c r="CG54" i="1"/>
  <c r="CH54" i="1"/>
  <c r="CG55" i="1"/>
  <c r="CF55" i="1" s="1"/>
  <c r="CH55" i="1"/>
  <c r="L19" i="1"/>
  <c r="CG40" i="1" l="1"/>
  <c r="CG41" i="1" s="1"/>
  <c r="CL46" i="1"/>
  <c r="CF47" i="1"/>
  <c r="CF53" i="1"/>
  <c r="FX18" i="1"/>
  <c r="CH8" i="1"/>
  <c r="CI40" i="1" l="1"/>
  <c r="CI41" i="1"/>
  <c r="CI42" i="1"/>
  <c r="CI43" i="1"/>
  <c r="CF54" i="1"/>
  <c r="CI54" i="1" s="1"/>
  <c r="CF48" i="1"/>
  <c r="CL47" i="1"/>
  <c r="CI52" i="1"/>
  <c r="J13" i="11"/>
  <c r="J12" i="11" s="1"/>
  <c r="CK23" i="1"/>
  <c r="CI53" i="1" l="1"/>
  <c r="CI55" i="1"/>
  <c r="CF49" i="1"/>
  <c r="CL49" i="1" s="1"/>
  <c r="CL48" i="1"/>
  <c r="U19" i="1"/>
  <c r="EY25" i="1" l="1"/>
  <c r="EZ25" i="1" s="1"/>
  <c r="EY24" i="1"/>
  <c r="EZ24" i="1" s="1"/>
  <c r="EY23" i="1"/>
  <c r="EZ23" i="1" s="1"/>
  <c r="EY22" i="1"/>
  <c r="EZ22" i="1" s="1"/>
  <c r="EY21" i="1"/>
  <c r="EZ21" i="1" s="1"/>
  <c r="EY20" i="1"/>
  <c r="EZ20" i="1" s="1"/>
  <c r="EY19" i="1"/>
  <c r="EZ19" i="1" s="1"/>
  <c r="EY18" i="1"/>
  <c r="EZ18" i="1" s="1"/>
  <c r="EY17" i="1"/>
  <c r="EZ17" i="1" s="1"/>
  <c r="EY16" i="1"/>
  <c r="EZ16" i="1" s="1"/>
  <c r="EY15" i="1"/>
  <c r="EZ15" i="1" s="1"/>
  <c r="EY14" i="1"/>
  <c r="EZ14" i="1" s="1"/>
  <c r="EY13" i="1"/>
  <c r="EZ13" i="1" s="1"/>
  <c r="EY12" i="1"/>
  <c r="EZ12" i="1" s="1"/>
  <c r="EY11" i="1"/>
  <c r="EZ11" i="1" s="1"/>
  <c r="EY10" i="1"/>
  <c r="EZ10" i="1" s="1"/>
  <c r="EY9" i="1"/>
  <c r="EZ9" i="1" s="1"/>
  <c r="EY8" i="1"/>
  <c r="EZ8" i="1" s="1"/>
  <c r="FC25" i="1"/>
  <c r="FC24" i="1"/>
  <c r="FC23" i="1"/>
  <c r="FC22" i="1"/>
  <c r="FC21" i="1"/>
  <c r="FC20" i="1"/>
  <c r="FC19" i="1"/>
  <c r="FC18" i="1"/>
  <c r="FC17" i="1"/>
  <c r="FC16" i="1"/>
  <c r="FC15" i="1"/>
  <c r="FC14" i="1"/>
  <c r="FC13" i="1"/>
  <c r="FC12" i="1"/>
  <c r="FC11" i="1"/>
  <c r="FC10" i="1"/>
  <c r="FC9" i="1"/>
  <c r="FC8" i="1"/>
  <c r="FC7" i="1"/>
  <c r="EY7" i="1"/>
  <c r="EZ7" i="1" s="1"/>
  <c r="FB17" i="1" l="1"/>
  <c r="FD17" i="1"/>
  <c r="FB12" i="1"/>
  <c r="FD12" i="1"/>
  <c r="FB20" i="1"/>
  <c r="FD20" i="1"/>
  <c r="FB19" i="1"/>
  <c r="FD19" i="1"/>
  <c r="FA21" i="1"/>
  <c r="FA9" i="1"/>
  <c r="FA19" i="1"/>
  <c r="FA12" i="1"/>
  <c r="FA13" i="1"/>
  <c r="FA18" i="1"/>
  <c r="FA7" i="1"/>
  <c r="FA11" i="1"/>
  <c r="FA17" i="1"/>
  <c r="FA23" i="1"/>
  <c r="FA15" i="1"/>
  <c r="FA8" i="1"/>
  <c r="FA25" i="1"/>
  <c r="FA16" i="1"/>
  <c r="FA14" i="1"/>
  <c r="FA24" i="1"/>
  <c r="FA22" i="1"/>
  <c r="FA20" i="1"/>
  <c r="FA10" i="1"/>
  <c r="FB14" i="1"/>
  <c r="FD14" i="1"/>
  <c r="FB22" i="1"/>
  <c r="FD22" i="1"/>
  <c r="FD25" i="1"/>
  <c r="FB25" i="1"/>
  <c r="FB10" i="1"/>
  <c r="FD10" i="1"/>
  <c r="FB13" i="1"/>
  <c r="FD13" i="1"/>
  <c r="FD7" i="1"/>
  <c r="FB7" i="1"/>
  <c r="FD15" i="1"/>
  <c r="FB15" i="1"/>
  <c r="FD23" i="1"/>
  <c r="FB23" i="1"/>
  <c r="FB9" i="1"/>
  <c r="FD9" i="1"/>
  <c r="FB18" i="1"/>
  <c r="FD18" i="1"/>
  <c r="FB11" i="1"/>
  <c r="FD11" i="1"/>
  <c r="FB21" i="1"/>
  <c r="FD21" i="1"/>
  <c r="FD8" i="1"/>
  <c r="FB8" i="1"/>
  <c r="FD16" i="1"/>
  <c r="FB16" i="1"/>
  <c r="FD24" i="1"/>
  <c r="FB24" i="1"/>
  <c r="CV5" i="1"/>
  <c r="FE19" i="1" l="1"/>
  <c r="FE11" i="1"/>
  <c r="FE18" i="1"/>
  <c r="FE10" i="1"/>
  <c r="FE22" i="1"/>
  <c r="FE25" i="1"/>
  <c r="FE17" i="1"/>
  <c r="FE9" i="1"/>
  <c r="FE24" i="1"/>
  <c r="FE16" i="1"/>
  <c r="FE8" i="1"/>
  <c r="FE23" i="1"/>
  <c r="FE15" i="1"/>
  <c r="FE7" i="1"/>
  <c r="FE14" i="1"/>
  <c r="FE21" i="1"/>
  <c r="FE13" i="1"/>
  <c r="FE20" i="1"/>
  <c r="FE12" i="1"/>
  <c r="CV14" i="1"/>
  <c r="CV15" i="1"/>
  <c r="CV8" i="1"/>
  <c r="CV9" i="1"/>
  <c r="CV17" i="1"/>
  <c r="CV7" i="1"/>
  <c r="CV16" i="1"/>
  <c r="CV10" i="1"/>
  <c r="CV18" i="1"/>
  <c r="CV11" i="1"/>
  <c r="CV12" i="1"/>
  <c r="CV13" i="1"/>
  <c r="FE5" i="1" l="1"/>
  <c r="GY4" i="1"/>
  <c r="CI12" i="1" l="1"/>
  <c r="CI11" i="1"/>
  <c r="FR8" i="1"/>
  <c r="FR9" i="1" s="1"/>
  <c r="FR10" i="1" s="1"/>
  <c r="FR11" i="1" s="1"/>
  <c r="FR12" i="1" s="1"/>
  <c r="FR13" i="1" s="1"/>
  <c r="FR14" i="1" s="1"/>
  <c r="FR15" i="1" s="1"/>
  <c r="FR16" i="1" s="1"/>
  <c r="FR17" i="1" s="1"/>
  <c r="FR18" i="1" s="1"/>
  <c r="FR19" i="1" l="1"/>
  <c r="FR20" i="1" s="1"/>
  <c r="FR21" i="1" s="1"/>
  <c r="FR22" i="1" s="1"/>
  <c r="FR23" i="1" s="1"/>
  <c r="FR24" i="1" s="1"/>
  <c r="FR25" i="1" s="1"/>
  <c r="FR26" i="1" s="1"/>
  <c r="FR27" i="1" s="1"/>
  <c r="FR28" i="1" s="1"/>
  <c r="FR29" i="1" s="1"/>
  <c r="FR30" i="1" s="1"/>
  <c r="FR31" i="1" s="1"/>
  <c r="FR32" i="1" s="1"/>
  <c r="FR33" i="1" s="1"/>
  <c r="FR34" i="1" s="1"/>
  <c r="FR35" i="1" s="1"/>
  <c r="FR36" i="1" s="1"/>
  <c r="FR37" i="1" s="1"/>
  <c r="FR38" i="1" s="1"/>
  <c r="FR39" i="1" s="1"/>
  <c r="FR40" i="1" s="1"/>
  <c r="FR41" i="1" s="1"/>
  <c r="FR42" i="1" s="1"/>
  <c r="FR43" i="1" s="1"/>
  <c r="FR44" i="1" s="1"/>
  <c r="FR45" i="1" s="1"/>
  <c r="FR46" i="1" s="1"/>
  <c r="FR47" i="1" s="1"/>
  <c r="FR48" i="1" s="1"/>
  <c r="FR49" i="1" s="1"/>
  <c r="FR50" i="1" s="1"/>
  <c r="FR51" i="1" s="1"/>
  <c r="FR52" i="1" s="1"/>
  <c r="FR53" i="1" s="1"/>
  <c r="FR54" i="1" s="1"/>
  <c r="FR55" i="1" s="1"/>
  <c r="FR56" i="1" s="1"/>
  <c r="FR57" i="1" s="1"/>
  <c r="FR58" i="1" s="1"/>
  <c r="FR59" i="1" s="1"/>
  <c r="FR60" i="1" s="1"/>
  <c r="FR61" i="1" s="1"/>
  <c r="FR62" i="1" s="1"/>
  <c r="FR63" i="1" s="1"/>
  <c r="FR64" i="1" s="1"/>
  <c r="FR65" i="1" s="1"/>
  <c r="FR66" i="1" s="1"/>
  <c r="FR67" i="1" s="1"/>
  <c r="FR68" i="1" s="1"/>
  <c r="FR69" i="1" s="1"/>
  <c r="FR70" i="1" s="1"/>
  <c r="FR71" i="1" s="1"/>
  <c r="FR72" i="1" s="1"/>
  <c r="FR73" i="1" s="1"/>
  <c r="FR74" i="1" s="1"/>
  <c r="FR75" i="1" s="1"/>
  <c r="FR76" i="1" s="1"/>
  <c r="FR77" i="1" s="1"/>
  <c r="FR78" i="1" s="1"/>
  <c r="FR79" i="1" s="1"/>
  <c r="FR80" i="1" s="1"/>
  <c r="FR81" i="1" s="1"/>
  <c r="FR82" i="1" s="1"/>
  <c r="FR83" i="1" s="1"/>
  <c r="FR84" i="1" s="1"/>
  <c r="FR85" i="1" s="1"/>
  <c r="FR86" i="1" s="1"/>
  <c r="FR87" i="1" s="1"/>
  <c r="FR88" i="1" s="1"/>
  <c r="FR89" i="1" s="1"/>
  <c r="FR90" i="1" s="1"/>
  <c r="FR91" i="1" s="1"/>
  <c r="FR92" i="1" s="1"/>
  <c r="FR93" i="1" s="1"/>
  <c r="FR94" i="1" s="1"/>
  <c r="FR95" i="1" s="1"/>
  <c r="FR96" i="1" s="1"/>
  <c r="FR97" i="1" s="1"/>
  <c r="FR98" i="1" s="1"/>
  <c r="FR99" i="1" s="1"/>
  <c r="FR100" i="1" s="1"/>
  <c r="FR101" i="1" s="1"/>
  <c r="FR102" i="1" s="1"/>
  <c r="FR103" i="1" s="1"/>
  <c r="FR104" i="1" s="1"/>
  <c r="FR105" i="1" s="1"/>
  <c r="FR106" i="1" s="1"/>
  <c r="FR107" i="1" s="1"/>
  <c r="FR108" i="1" s="1"/>
  <c r="FR109" i="1" s="1"/>
  <c r="FR110" i="1" s="1"/>
  <c r="FR111" i="1" s="1"/>
  <c r="FR112" i="1" s="1"/>
  <c r="FR113" i="1" s="1"/>
  <c r="FR114" i="1" s="1"/>
  <c r="FR115" i="1" s="1"/>
  <c r="FR116" i="1" s="1"/>
  <c r="FR117" i="1" s="1"/>
  <c r="FR118" i="1" s="1"/>
  <c r="FR119" i="1" s="1"/>
  <c r="FR120" i="1" s="1"/>
  <c r="FR121" i="1" s="1"/>
  <c r="FR122" i="1" s="1"/>
  <c r="FR123" i="1" s="1"/>
  <c r="FR124" i="1" s="1"/>
  <c r="FR125" i="1" s="1"/>
  <c r="FR126" i="1" s="1"/>
  <c r="GF22" i="1" l="1"/>
  <c r="GF14" i="1"/>
  <c r="GF9" i="1"/>
  <c r="GF21" i="1"/>
  <c r="GF13" i="1"/>
  <c r="GF10" i="1"/>
  <c r="GF20" i="1"/>
  <c r="GF12" i="1"/>
  <c r="GF11" i="1"/>
  <c r="GF19" i="1"/>
  <c r="GF18" i="1"/>
  <c r="GF8" i="1"/>
  <c r="GF25" i="1"/>
  <c r="GF17" i="1"/>
  <c r="GF16" i="1"/>
  <c r="GF24" i="1"/>
  <c r="GF23" i="1"/>
  <c r="GF15" i="1"/>
  <c r="GF7" i="1"/>
  <c r="FA5" i="1" l="1"/>
  <c r="Z9" i="11"/>
  <c r="AD9" i="11" s="1"/>
  <c r="FK7" i="1" l="1"/>
  <c r="FL7" i="1" s="1"/>
  <c r="CY5" i="1"/>
  <c r="CW5" i="1"/>
  <c r="V19" i="1"/>
  <c r="CU5" i="1"/>
  <c r="CT5" i="1"/>
  <c r="B7" i="5"/>
  <c r="CI16" i="1"/>
  <c r="CI17" i="1"/>
  <c r="CI18" i="1"/>
  <c r="CI19" i="1"/>
  <c r="CI20" i="1"/>
  <c r="CI21" i="1"/>
  <c r="CI15" i="1"/>
  <c r="DA6" i="1" l="1"/>
  <c r="DB6" i="1" s="1"/>
  <c r="R19" i="1"/>
  <c r="T19" i="1"/>
  <c r="B8" i="5"/>
  <c r="B9" i="5" s="1"/>
  <c r="FK8" i="1"/>
  <c r="FL8" i="1" s="1"/>
  <c r="CI14" i="1"/>
  <c r="DC6" i="1" l="1"/>
  <c r="B10" i="5"/>
  <c r="B11" i="5" s="1"/>
  <c r="J11" i="11" a="1"/>
  <c r="J11" i="11" s="1"/>
  <c r="FK9" i="1"/>
  <c r="FL9" i="1" s="1"/>
  <c r="FK10" i="1"/>
  <c r="FL10" i="1" s="1"/>
  <c r="CK24" i="1"/>
  <c r="CK25" i="1"/>
  <c r="CK26" i="1"/>
  <c r="CK27" i="1"/>
  <c r="CK28" i="1"/>
  <c r="CK29" i="1"/>
  <c r="CK30" i="1"/>
  <c r="DD6" i="1" l="1"/>
  <c r="FP10" i="1"/>
  <c r="FP7" i="1"/>
  <c r="FP8" i="1"/>
  <c r="FP9" i="1"/>
  <c r="FM10" i="1"/>
  <c r="FX10" i="1" s="1"/>
  <c r="GU6" i="1" s="1"/>
  <c r="FM9" i="1"/>
  <c r="FX9" i="1" s="1"/>
  <c r="GT6" i="1" s="1"/>
  <c r="FM7" i="1"/>
  <c r="FM8" i="1"/>
  <c r="FX8" i="1" s="1"/>
  <c r="GS6" i="1" s="1"/>
  <c r="B12" i="5"/>
  <c r="B13" i="5" s="1"/>
  <c r="B14" i="5" s="1"/>
  <c r="CJ25" i="1"/>
  <c r="CJ29" i="1"/>
  <c r="CJ24" i="1"/>
  <c r="CJ30" i="1"/>
  <c r="CJ28" i="1"/>
  <c r="CJ27" i="1"/>
  <c r="CJ26" i="1"/>
  <c r="DE6" i="1" l="1"/>
  <c r="C8" i="6"/>
  <c r="C10" i="6" s="1"/>
  <c r="U8" i="6"/>
  <c r="L8" i="6"/>
  <c r="R8" i="6"/>
  <c r="O8" i="6"/>
  <c r="I8" i="6"/>
  <c r="F8" i="6"/>
  <c r="FP5" i="1"/>
  <c r="FG7" i="1"/>
  <c r="FG9" i="1"/>
  <c r="FH9" i="1" s="1"/>
  <c r="FG10" i="1"/>
  <c r="GB10" i="1" s="1"/>
  <c r="FG11" i="1"/>
  <c r="GB11" i="1" s="1"/>
  <c r="GC11" i="1" s="1"/>
  <c r="GD11" i="1" s="1"/>
  <c r="FG8" i="1"/>
  <c r="FM5" i="1"/>
  <c r="FX7" i="1"/>
  <c r="GR6" i="1" s="1"/>
  <c r="B15" i="5"/>
  <c r="DF6" i="1" l="1"/>
  <c r="GB9" i="1"/>
  <c r="FH10" i="1"/>
  <c r="FX5" i="1"/>
  <c r="S19" i="1"/>
  <c r="W19" i="1" s="1"/>
  <c r="GB8" i="1"/>
  <c r="FH8" i="1"/>
  <c r="FH11" i="1"/>
  <c r="FH7" i="1"/>
  <c r="GB7" i="1"/>
  <c r="B16" i="5"/>
  <c r="B17" i="5" s="1"/>
  <c r="B18" i="5" s="1"/>
  <c r="F10" i="6"/>
  <c r="I10" i="6" s="1"/>
  <c r="L10" i="6" s="1"/>
  <c r="O10" i="6" s="1"/>
  <c r="R10" i="6" s="1"/>
  <c r="U10" i="6" s="1"/>
  <c r="C18" i="6" s="1"/>
  <c r="F18" i="6" s="1"/>
  <c r="I18" i="6" s="1"/>
  <c r="L18" i="6" s="1"/>
  <c r="O18" i="6" s="1"/>
  <c r="R18" i="6" s="1"/>
  <c r="U18" i="6" s="1"/>
  <c r="C26" i="6" s="1"/>
  <c r="F26" i="6" s="1"/>
  <c r="I26" i="6" s="1"/>
  <c r="L26" i="6" s="1"/>
  <c r="O26" i="6" s="1"/>
  <c r="R26" i="6" s="1"/>
  <c r="U26" i="6" s="1"/>
  <c r="C34" i="6" s="1"/>
  <c r="F34" i="6" s="1"/>
  <c r="I34" i="6" s="1"/>
  <c r="L34" i="6" s="1"/>
  <c r="O34" i="6" s="1"/>
  <c r="R34" i="6" s="1"/>
  <c r="U34" i="6" s="1"/>
  <c r="C42" i="6" s="1"/>
  <c r="F42" i="6" s="1"/>
  <c r="I42" i="6" s="1"/>
  <c r="L42" i="6" s="1"/>
  <c r="O42" i="6" s="1"/>
  <c r="R42" i="6" s="1"/>
  <c r="U42" i="6" s="1"/>
  <c r="C50" i="6" s="1"/>
  <c r="F50" i="6" s="1"/>
  <c r="I50" i="6" s="1"/>
  <c r="L50" i="6" s="1"/>
  <c r="O50" i="6" s="1"/>
  <c r="R50" i="6" s="1"/>
  <c r="U50" i="6" s="1"/>
  <c r="DG6" i="1" l="1"/>
  <c r="FI8" i="1"/>
  <c r="FI7" i="1"/>
  <c r="FI10" i="1"/>
  <c r="FI9" i="1"/>
  <c r="FI11" i="1"/>
  <c r="CO7" i="1" a="1"/>
  <c r="CO7" i="1" s="1"/>
  <c r="DH6" i="1" l="1"/>
  <c r="FI5" i="1"/>
  <c r="K13" i="11"/>
  <c r="K12" i="11" s="1"/>
  <c r="CN8" i="1"/>
  <c r="DI6" i="1" l="1"/>
  <c r="K11" i="11" a="1"/>
  <c r="K11" i="11" s="1"/>
  <c r="CO8" i="1" a="1"/>
  <c r="CO8" i="1" s="1"/>
  <c r="L13" i="11"/>
  <c r="L12" i="11" s="1"/>
  <c r="CN9" i="1"/>
  <c r="DJ6" i="1" l="1"/>
  <c r="L11" i="11" a="1"/>
  <c r="L11" i="11" s="1"/>
  <c r="CO9" i="1" a="1"/>
  <c r="CO9" i="1" s="1"/>
  <c r="CN10" i="1"/>
  <c r="M13" i="11"/>
  <c r="M12" i="11" s="1"/>
  <c r="DK6" i="1" l="1"/>
  <c r="M11" i="11" a="1"/>
  <c r="M11" i="11" s="1"/>
  <c r="CN11" i="1"/>
  <c r="CO10" i="1" a="1"/>
  <c r="CO10" i="1" s="1"/>
  <c r="N13" i="11"/>
  <c r="N12" i="11" s="1"/>
  <c r="DL6" i="1" l="1"/>
  <c r="N11" i="11" a="1"/>
  <c r="N11" i="11" s="1"/>
  <c r="CN12" i="1"/>
  <c r="CO11" i="1" a="1"/>
  <c r="CO11" i="1" s="1"/>
  <c r="CO12" i="1" s="1" a="1"/>
  <c r="CO12" i="1" s="1"/>
  <c r="O13" i="11"/>
  <c r="O12" i="11" s="1"/>
  <c r="CN13" i="1" l="1"/>
  <c r="CO13" i="1" s="1" a="1"/>
  <c r="CO13" i="1" s="1"/>
  <c r="DM6" i="1"/>
  <c r="O11" i="11" a="1"/>
  <c r="O11" i="11" s="1"/>
  <c r="P13" i="11"/>
  <c r="P12" i="11" s="1"/>
  <c r="CN14" i="1" l="1"/>
  <c r="CO14" i="1" s="1" a="1"/>
  <c r="CO14" i="1" s="1"/>
  <c r="DN6" i="1"/>
  <c r="P11" i="11" a="1"/>
  <c r="P11" i="11" s="1"/>
  <c r="Q13" i="11"/>
  <c r="Q12" i="11" s="1"/>
  <c r="CN15" i="1" l="1"/>
  <c r="CO15" i="1" s="1" a="1"/>
  <c r="CO15" i="1" s="1"/>
  <c r="DO6" i="1"/>
  <c r="Q11" i="11" a="1"/>
  <c r="Q11" i="11" s="1"/>
  <c r="R13" i="11"/>
  <c r="R12" i="11" s="1"/>
  <c r="CN16" i="1" l="1"/>
  <c r="CN17" i="1" s="1"/>
  <c r="DP6" i="1"/>
  <c r="R11" i="11" a="1"/>
  <c r="R11" i="11" s="1"/>
  <c r="S13" i="11"/>
  <c r="S12" i="11" s="1"/>
  <c r="CO16" i="1" l="1" a="1"/>
  <c r="CO16" i="1" s="1"/>
  <c r="CO17" i="1" s="1" a="1"/>
  <c r="CO17" i="1" s="1"/>
  <c r="DQ6" i="1"/>
  <c r="S11" i="11" a="1"/>
  <c r="S11" i="11" s="1"/>
  <c r="CN18" i="1"/>
  <c r="T13" i="11"/>
  <c r="T12" i="11" s="1"/>
  <c r="DR6" i="1" l="1"/>
  <c r="CN19" i="1"/>
  <c r="T11" i="11" a="1"/>
  <c r="T11" i="11" s="1"/>
  <c r="CO18" i="1" a="1"/>
  <c r="CO18" i="1" s="1"/>
  <c r="U13" i="11"/>
  <c r="U12" i="11" s="1"/>
  <c r="CN20" i="1" l="1"/>
  <c r="CO20" i="1" s="1" a="1"/>
  <c r="CO20" i="1" s="1"/>
  <c r="CO19" i="1" a="1"/>
  <c r="CO19" i="1" s="1"/>
  <c r="DS6" i="1"/>
  <c r="U11" i="11" a="1"/>
  <c r="U11" i="11" s="1"/>
  <c r="V13" i="11"/>
  <c r="V12" i="11" s="1"/>
  <c r="CN21" i="1" l="1"/>
  <c r="CO21" i="1" s="1" a="1"/>
  <c r="CO21" i="1" s="1"/>
  <c r="DT6" i="1"/>
  <c r="V11" i="11" a="1"/>
  <c r="V11" i="11" s="1"/>
  <c r="W13" i="11"/>
  <c r="W12" i="11" s="1"/>
  <c r="CN22" i="1" l="1"/>
  <c r="CO22" i="1" s="1" a="1"/>
  <c r="CO22" i="1" s="1"/>
  <c r="DU6" i="1"/>
  <c r="W11" i="11" a="1"/>
  <c r="W11" i="11" s="1"/>
  <c r="X13" i="11"/>
  <c r="X12" i="11" s="1"/>
  <c r="CN23" i="1" l="1"/>
  <c r="CO23" i="1" s="1" a="1"/>
  <c r="CO23" i="1" s="1"/>
  <c r="DV6" i="1"/>
  <c r="X11" i="11" a="1"/>
  <c r="X11" i="11" s="1"/>
  <c r="Y13" i="11"/>
  <c r="Y12" i="11" s="1"/>
  <c r="CN24" i="1" l="1"/>
  <c r="CN25" i="1" s="1"/>
  <c r="DW6" i="1"/>
  <c r="Y11" i="11" a="1"/>
  <c r="Y11" i="11" s="1"/>
  <c r="Z13" i="11"/>
  <c r="Z12" i="11" s="1"/>
  <c r="CO24" i="1" l="1" a="1"/>
  <c r="CO24" i="1" s="1"/>
  <c r="CO25" i="1" s="1" a="1"/>
  <c r="CO25" i="1" s="1"/>
  <c r="CN26" i="1"/>
  <c r="DX6" i="1"/>
  <c r="Z11" i="11" a="1"/>
  <c r="Z11" i="11" s="1"/>
  <c r="AA13" i="11"/>
  <c r="AA12" i="11" s="1"/>
  <c r="CO26" i="1" l="1" a="1"/>
  <c r="CO26" i="1" s="1"/>
  <c r="CN27" i="1"/>
  <c r="CN28" i="1" s="1"/>
  <c r="DY6" i="1"/>
  <c r="AA11" i="11" a="1"/>
  <c r="AA11" i="11" s="1"/>
  <c r="AB13" i="11"/>
  <c r="AB12" i="11" s="1"/>
  <c r="CO27" i="1" l="1" a="1"/>
  <c r="CO27" i="1" s="1"/>
  <c r="DZ6" i="1"/>
  <c r="AB11" i="11" a="1"/>
  <c r="AB11" i="11" s="1"/>
  <c r="CN29" i="1"/>
  <c r="CO28" i="1" a="1"/>
  <c r="CO28" i="1" s="1"/>
  <c r="B4" i="1"/>
  <c r="AC13" i="11"/>
  <c r="AC12" i="11" s="1"/>
  <c r="EA6" i="1" l="1"/>
  <c r="AC11" i="11" a="1"/>
  <c r="AC11" i="11" s="1"/>
  <c r="CN30" i="1"/>
  <c r="CO29" i="1" a="1"/>
  <c r="CO29" i="1" s="1"/>
  <c r="AD13" i="11"/>
  <c r="AD12" i="11" s="1"/>
  <c r="CN31" i="1" l="1"/>
  <c r="EB6" i="1"/>
  <c r="AD11" i="11" a="1"/>
  <c r="AD11" i="11" s="1"/>
  <c r="CO30" i="1" a="1"/>
  <c r="CO30" i="1" s="1"/>
  <c r="AE13" i="11"/>
  <c r="AE12" i="11" s="1"/>
  <c r="CN32" i="1" l="1"/>
  <c r="CO31" i="1" a="1"/>
  <c r="CO31" i="1" s="1"/>
  <c r="EC6" i="1"/>
  <c r="AE11" i="11" a="1"/>
  <c r="AE11" i="11" s="1"/>
  <c r="AF13" i="11"/>
  <c r="AF12" i="11" s="1"/>
  <c r="CN33" i="1" l="1"/>
  <c r="CO32" i="1" a="1"/>
  <c r="CO32" i="1" s="1"/>
  <c r="ED6" i="1"/>
  <c r="AF11" i="11" a="1"/>
  <c r="AF11" i="11" s="1"/>
  <c r="AG13" i="11"/>
  <c r="AG12" i="11" s="1"/>
  <c r="CN34" i="1" l="1"/>
  <c r="CO33" i="1" a="1"/>
  <c r="CO33" i="1" s="1"/>
  <c r="EE6" i="1"/>
  <c r="AG11" i="11" a="1"/>
  <c r="AG11" i="11" s="1"/>
  <c r="AH13" i="11"/>
  <c r="AH12" i="11" s="1"/>
  <c r="CN35" i="1" l="1"/>
  <c r="CO34" i="1" a="1"/>
  <c r="CO34" i="1" s="1"/>
  <c r="I56" i="6"/>
  <c r="I51" i="6"/>
  <c r="L55" i="6"/>
  <c r="I52" i="6"/>
  <c r="I55" i="6"/>
  <c r="L53" i="6"/>
  <c r="L51" i="6"/>
  <c r="I53" i="6"/>
  <c r="L54" i="6"/>
  <c r="I54" i="6"/>
  <c r="O55" i="6"/>
  <c r="O51" i="6"/>
  <c r="O56" i="6"/>
  <c r="L56" i="6"/>
  <c r="O53" i="6"/>
  <c r="O54" i="6"/>
  <c r="L52" i="6"/>
  <c r="O52" i="6"/>
  <c r="U55" i="6"/>
  <c r="U51" i="6"/>
  <c r="R54" i="6"/>
  <c r="R56" i="6"/>
  <c r="U53" i="6"/>
  <c r="U54" i="6"/>
  <c r="R51" i="6"/>
  <c r="U56" i="6"/>
  <c r="R55" i="6"/>
  <c r="R52" i="6"/>
  <c r="R53" i="6"/>
  <c r="U52" i="6"/>
  <c r="AH11" i="11" a="1"/>
  <c r="AH11" i="11" s="1"/>
  <c r="AI13" i="11"/>
  <c r="AI12" i="11" s="1"/>
  <c r="CN36" i="1" l="1"/>
  <c r="CO35" i="1" a="1"/>
  <c r="CO35" i="1" s="1"/>
  <c r="AI11" i="11" a="1"/>
  <c r="AI11" i="11" s="1"/>
  <c r="AJ13" i="11"/>
  <c r="AJ12" i="11" s="1"/>
  <c r="CN37" i="1" l="1"/>
  <c r="CO36" i="1" a="1"/>
  <c r="CO36" i="1" s="1"/>
  <c r="AJ11" i="11" a="1"/>
  <c r="AJ11" i="11" s="1"/>
  <c r="AK13" i="11"/>
  <c r="AK12" i="11" s="1"/>
  <c r="CN38" i="1" l="1"/>
  <c r="CO37" i="1" a="1"/>
  <c r="CO37" i="1" s="1"/>
  <c r="AK11" i="11" a="1"/>
  <c r="AK11" i="11" s="1"/>
  <c r="AL13" i="11"/>
  <c r="AL12" i="11" s="1"/>
  <c r="CN39" i="1" l="1"/>
  <c r="CO38" i="1" a="1"/>
  <c r="CO38" i="1" s="1"/>
  <c r="AL11" i="11" a="1"/>
  <c r="AL11" i="11" s="1"/>
  <c r="AM13" i="11"/>
  <c r="AM12" i="11" s="1"/>
  <c r="CN40" i="1" l="1"/>
  <c r="CO39" i="1" a="1"/>
  <c r="CO39" i="1" s="1"/>
  <c r="AM11" i="11" a="1"/>
  <c r="AM11" i="11" s="1"/>
  <c r="AN13" i="11"/>
  <c r="AN12" i="11" s="1"/>
  <c r="CN41" i="1" l="1"/>
  <c r="CO40" i="1" a="1"/>
  <c r="CO40" i="1" s="1"/>
  <c r="AN11" i="11" a="1"/>
  <c r="AN11" i="11" s="1"/>
  <c r="AO13" i="11"/>
  <c r="AO12" i="11" s="1"/>
  <c r="CN42" i="1" l="1"/>
  <c r="CO41" i="1" a="1"/>
  <c r="CO41" i="1" s="1"/>
  <c r="AO11" i="11" a="1"/>
  <c r="AO11" i="11" s="1"/>
  <c r="AP13" i="11"/>
  <c r="AP12" i="11" s="1"/>
  <c r="CN43" i="1" l="1"/>
  <c r="CO42" i="1" a="1"/>
  <c r="CO42" i="1" s="1"/>
  <c r="AP11" i="11" a="1"/>
  <c r="AP11" i="11" s="1"/>
  <c r="AQ13" i="11"/>
  <c r="AQ12" i="11" s="1"/>
  <c r="CN44" i="1" l="1"/>
  <c r="CO43" i="1" a="1"/>
  <c r="CO43" i="1" s="1"/>
  <c r="AQ11" i="11" a="1"/>
  <c r="AQ11" i="11" s="1"/>
  <c r="AR13" i="11"/>
  <c r="AR12" i="11" s="1"/>
  <c r="CN45" i="1" l="1"/>
  <c r="CO44" i="1" a="1"/>
  <c r="CO44" i="1" s="1"/>
  <c r="AR11" i="11" a="1"/>
  <c r="AR11" i="11" s="1"/>
  <c r="CN46" i="1" l="1"/>
  <c r="CO45" i="1" a="1"/>
  <c r="CO45" i="1" s="1"/>
  <c r="B7" i="1"/>
  <c r="CN47" i="1" l="1"/>
  <c r="CO46" i="1" a="1"/>
  <c r="CO46" i="1" s="1"/>
  <c r="B14" i="11"/>
  <c r="B8" i="1"/>
  <c r="B15" i="11" s="1"/>
  <c r="CN48" i="1" l="1"/>
  <c r="CO47" i="1" a="1"/>
  <c r="CO47" i="1" s="1"/>
  <c r="G7" i="1"/>
  <c r="T7" i="1"/>
  <c r="CU7" i="1" a="1"/>
  <c r="CU7" i="1" s="1"/>
  <c r="R7" i="1"/>
  <c r="CQ7" i="1"/>
  <c r="U7" i="1"/>
  <c r="S7" i="1"/>
  <c r="N7" i="1"/>
  <c r="BH7" i="1" a="1"/>
  <c r="BH7" i="1" s="1"/>
  <c r="BQ19" i="1" s="1"/>
  <c r="BN7" i="1" a="1"/>
  <c r="BN7" i="1" s="1"/>
  <c r="BM7" i="1" a="1"/>
  <c r="BM7" i="1" s="1"/>
  <c r="BL7" i="1" a="1"/>
  <c r="BL7" i="1" s="1"/>
  <c r="BK7" i="1" a="1"/>
  <c r="BK7" i="1" s="1"/>
  <c r="BP7" i="1" a="1"/>
  <c r="BP7" i="1" s="1"/>
  <c r="BO7" i="1" a="1"/>
  <c r="BO7" i="1" s="1"/>
  <c r="BJ7" i="1" a="1"/>
  <c r="BJ7" i="1" s="1"/>
  <c r="BI7" i="1" a="1"/>
  <c r="BI7" i="1" s="1"/>
  <c r="BG7" i="1" a="1"/>
  <c r="BG7" i="1" s="1"/>
  <c r="O7" i="1"/>
  <c r="EK7" i="1" s="1"/>
  <c r="GO7" i="1"/>
  <c r="G8" i="1"/>
  <c r="Q7" i="1"/>
  <c r="CW7" i="1"/>
  <c r="L7" i="1"/>
  <c r="R8" i="1"/>
  <c r="B9" i="1"/>
  <c r="I6" i="1"/>
  <c r="CN49" i="1" l="1"/>
  <c r="CO48" i="1" a="1"/>
  <c r="CO48" i="1" s="1"/>
  <c r="V7" i="1"/>
  <c r="W7" i="1" s="1"/>
  <c r="T7" i="5" s="1"/>
  <c r="T8" i="1"/>
  <c r="Q8" i="1"/>
  <c r="U8" i="1"/>
  <c r="S8" i="1"/>
  <c r="BL8" i="1" a="1"/>
  <c r="BL8" i="1" s="1"/>
  <c r="BK8" i="1" a="1"/>
  <c r="BK8" i="1" s="1"/>
  <c r="BJ8" i="1" a="1"/>
  <c r="BJ8" i="1" s="1"/>
  <c r="BP8" i="1" a="1"/>
  <c r="BP8" i="1" s="1"/>
  <c r="BO8" i="1" a="1"/>
  <c r="BO8" i="1" s="1"/>
  <c r="BI8" i="1" a="1"/>
  <c r="BI8" i="1" s="1"/>
  <c r="BN8" i="1" a="1"/>
  <c r="BN8" i="1" s="1"/>
  <c r="BH8" i="1" a="1"/>
  <c r="BH8" i="1" s="1"/>
  <c r="BG8" i="1" a="1"/>
  <c r="BG8" i="1" s="1"/>
  <c r="BM8" i="1" a="1"/>
  <c r="BM8" i="1" s="1"/>
  <c r="B16" i="11"/>
  <c r="GO8" i="1"/>
  <c r="G9" i="1"/>
  <c r="O8" i="1"/>
  <c r="EK8" i="1" s="1"/>
  <c r="CU8" i="1"/>
  <c r="CQ8" i="1"/>
  <c r="CW8" i="1"/>
  <c r="R9" i="1"/>
  <c r="B10" i="1"/>
  <c r="CD7" i="1" a="1"/>
  <c r="CD7" i="1" s="1"/>
  <c r="AC7" i="1" s="1"/>
  <c r="AD7" i="1" s="1"/>
  <c r="H6" i="1"/>
  <c r="CN50" i="1" l="1"/>
  <c r="CO49" i="1" a="1"/>
  <c r="CO49" i="1" s="1"/>
  <c r="B17" i="11"/>
  <c r="T9" i="1"/>
  <c r="Q9" i="1"/>
  <c r="U9" i="1"/>
  <c r="S9" i="1"/>
  <c r="N9" i="1"/>
  <c r="BP9" i="1" a="1"/>
  <c r="BP9" i="1" s="1"/>
  <c r="BI9" i="1" a="1"/>
  <c r="BI9" i="1" s="1"/>
  <c r="BO9" i="1" a="1"/>
  <c r="BO9" i="1" s="1"/>
  <c r="BN9" i="1" a="1"/>
  <c r="BN9" i="1" s="1"/>
  <c r="BH9" i="1" a="1"/>
  <c r="BH9" i="1" s="1"/>
  <c r="BM9" i="1" a="1"/>
  <c r="BM9" i="1" s="1"/>
  <c r="BL9" i="1" a="1"/>
  <c r="BL9" i="1" s="1"/>
  <c r="BG9" i="1" a="1"/>
  <c r="BG9" i="1" s="1"/>
  <c r="BK9" i="1" a="1"/>
  <c r="BK9" i="1" s="1"/>
  <c r="BJ9" i="1" a="1"/>
  <c r="BJ9" i="1" s="1"/>
  <c r="O9" i="1"/>
  <c r="EK9" i="1" s="1"/>
  <c r="GO9" i="1"/>
  <c r="G10" i="1"/>
  <c r="CU9" i="1"/>
  <c r="CQ9" i="1"/>
  <c r="CW9" i="1"/>
  <c r="M9" i="1"/>
  <c r="L9" i="1"/>
  <c r="R10" i="1"/>
  <c r="B11" i="1"/>
  <c r="CN51" i="1" l="1"/>
  <c r="CO50" i="1" a="1"/>
  <c r="CO50" i="1" s="1"/>
  <c r="B18" i="11"/>
  <c r="V9" i="1"/>
  <c r="W9" i="1" s="1"/>
  <c r="T9" i="5" s="1"/>
  <c r="Q10" i="1"/>
  <c r="U10" i="1"/>
  <c r="S10" i="1"/>
  <c r="T10" i="1"/>
  <c r="N10" i="1"/>
  <c r="BM10" i="1" a="1"/>
  <c r="BM10" i="1" s="1"/>
  <c r="BL10" i="1" a="1"/>
  <c r="BL10" i="1" s="1"/>
  <c r="BK10" i="1" a="1"/>
  <c r="BK10" i="1" s="1"/>
  <c r="BP10" i="1" a="1"/>
  <c r="BP10" i="1" s="1"/>
  <c r="BJ10" i="1" a="1"/>
  <c r="BJ10" i="1" s="1"/>
  <c r="BI10" i="1" a="1"/>
  <c r="BI10" i="1" s="1"/>
  <c r="BO10" i="1" a="1"/>
  <c r="BO10" i="1" s="1"/>
  <c r="BN10" i="1" a="1"/>
  <c r="BN10" i="1" s="1"/>
  <c r="BG10" i="1" a="1"/>
  <c r="BG10" i="1" s="1"/>
  <c r="BH10" i="1" a="1"/>
  <c r="BH10" i="1" s="1"/>
  <c r="GO10" i="1"/>
  <c r="G11" i="1"/>
  <c r="O10" i="1"/>
  <c r="EK10" i="1" s="1"/>
  <c r="CU10" i="1"/>
  <c r="CQ10" i="1"/>
  <c r="CW10" i="1"/>
  <c r="M10" i="1"/>
  <c r="L10" i="1"/>
  <c r="R11" i="1"/>
  <c r="B12" i="1"/>
  <c r="CD9" i="1" a="1"/>
  <c r="CD9" i="1" s="1"/>
  <c r="CN52" i="1" l="1"/>
  <c r="CO51" i="1" a="1"/>
  <c r="CO51" i="1" s="1"/>
  <c r="B19" i="11"/>
  <c r="V10" i="1"/>
  <c r="W10" i="1" s="1"/>
  <c r="T10" i="5" s="1"/>
  <c r="T11" i="1"/>
  <c r="Q11" i="1"/>
  <c r="U11" i="1"/>
  <c r="S11" i="1"/>
  <c r="N11" i="1"/>
  <c r="BP11" i="1" a="1"/>
  <c r="BP11" i="1" s="1"/>
  <c r="BJ11" i="1" a="1"/>
  <c r="BJ11" i="1" s="1"/>
  <c r="BO11" i="1" a="1"/>
  <c r="BO11" i="1" s="1"/>
  <c r="BI11" i="1" a="1"/>
  <c r="BI11" i="1" s="1"/>
  <c r="BH11" i="1" a="1"/>
  <c r="BH11" i="1" s="1"/>
  <c r="BN11" i="1" a="1"/>
  <c r="BN11" i="1" s="1"/>
  <c r="BM11" i="1" a="1"/>
  <c r="BM11" i="1" s="1"/>
  <c r="BG11" i="1" a="1"/>
  <c r="BG11" i="1" s="1"/>
  <c r="BK11" i="1" a="1"/>
  <c r="BK11" i="1" s="1"/>
  <c r="BL11" i="1" a="1"/>
  <c r="BL11" i="1" s="1"/>
  <c r="O11" i="1"/>
  <c r="EK11" i="1" s="1"/>
  <c r="GO11" i="1"/>
  <c r="G12" i="1"/>
  <c r="CU11" i="1"/>
  <c r="CQ11" i="1"/>
  <c r="CW11" i="1"/>
  <c r="L11" i="1"/>
  <c r="R12" i="1"/>
  <c r="B13" i="1"/>
  <c r="CD10" i="1" a="1"/>
  <c r="CD10" i="1" s="1"/>
  <c r="CN53" i="1" l="1"/>
  <c r="CO52" i="1" a="1"/>
  <c r="CO52" i="1" s="1"/>
  <c r="B20" i="11"/>
  <c r="V11" i="1"/>
  <c r="W11" i="1" s="1"/>
  <c r="T11" i="5" s="1"/>
  <c r="T12" i="1"/>
  <c r="Q12" i="1"/>
  <c r="U12" i="1"/>
  <c r="S12" i="1"/>
  <c r="N12" i="1"/>
  <c r="BN12" i="1" a="1"/>
  <c r="BN12" i="1" s="1"/>
  <c r="BH12" i="1" a="1"/>
  <c r="BH12" i="1" s="1"/>
  <c r="BM12" i="1" a="1"/>
  <c r="BM12" i="1" s="1"/>
  <c r="BL12" i="1" a="1"/>
  <c r="BL12" i="1" s="1"/>
  <c r="BK12" i="1" a="1"/>
  <c r="BK12" i="1" s="1"/>
  <c r="BJ12" i="1" a="1"/>
  <c r="BJ12" i="1" s="1"/>
  <c r="BP12" i="1" a="1"/>
  <c r="BP12" i="1" s="1"/>
  <c r="BO12" i="1" a="1"/>
  <c r="BO12" i="1" s="1"/>
  <c r="BG12" i="1" a="1"/>
  <c r="BG12" i="1" s="1"/>
  <c r="BI12" i="1" a="1"/>
  <c r="BI12" i="1" s="1"/>
  <c r="O12" i="1"/>
  <c r="EK12" i="1" s="1"/>
  <c r="GO12" i="1"/>
  <c r="G13" i="1"/>
  <c r="CU12" i="1"/>
  <c r="CQ12" i="1"/>
  <c r="CW12" i="1"/>
  <c r="L12" i="1"/>
  <c r="M12" i="1"/>
  <c r="R13" i="1"/>
  <c r="CD11" i="1" a="1"/>
  <c r="CD11" i="1" s="1"/>
  <c r="B14" i="1"/>
  <c r="CN54" i="1" l="1"/>
  <c r="CO53" i="1" a="1"/>
  <c r="CO53" i="1" s="1"/>
  <c r="V12" i="1"/>
  <c r="W12" i="1" s="1"/>
  <c r="T12" i="5" s="1"/>
  <c r="T13" i="1"/>
  <c r="Q13" i="1"/>
  <c r="U13" i="1"/>
  <c r="S13" i="1"/>
  <c r="BL13" i="1" a="1"/>
  <c r="BL13" i="1" s="1"/>
  <c r="BK13" i="1" a="1"/>
  <c r="BK13" i="1" s="1"/>
  <c r="BJ13" i="1" a="1"/>
  <c r="BJ13" i="1" s="1"/>
  <c r="BP13" i="1" a="1"/>
  <c r="BP13" i="1" s="1"/>
  <c r="BI13" i="1" a="1"/>
  <c r="BI13" i="1" s="1"/>
  <c r="BO13" i="1" a="1"/>
  <c r="BO13" i="1" s="1"/>
  <c r="BN13" i="1" a="1"/>
  <c r="BN13" i="1" s="1"/>
  <c r="BH13" i="1" a="1"/>
  <c r="BH13" i="1" s="1"/>
  <c r="BM13" i="1" a="1"/>
  <c r="BM13" i="1" s="1"/>
  <c r="BG13" i="1" a="1"/>
  <c r="BG13" i="1" s="1"/>
  <c r="B21" i="11"/>
  <c r="GO13" i="1"/>
  <c r="G14" i="1"/>
  <c r="O13" i="1"/>
  <c r="EK13" i="1" s="1"/>
  <c r="M8" i="1"/>
  <c r="N8" i="1" s="1"/>
  <c r="CU13" i="1"/>
  <c r="CQ13" i="1"/>
  <c r="CW13" i="1"/>
  <c r="R14" i="1"/>
  <c r="CD12" i="1" a="1"/>
  <c r="CD12" i="1" s="1"/>
  <c r="B15" i="1"/>
  <c r="B22" i="11" s="1"/>
  <c r="CN55" i="1" l="1"/>
  <c r="CO54" i="1" a="1"/>
  <c r="CO54" i="1" s="1"/>
  <c r="V8" i="1"/>
  <c r="W8" i="1" s="1"/>
  <c r="T8" i="5" s="1"/>
  <c r="Q14" i="1"/>
  <c r="U14" i="1"/>
  <c r="S14" i="1"/>
  <c r="T14" i="1"/>
  <c r="N14" i="1"/>
  <c r="BI14" i="1" a="1"/>
  <c r="BI14" i="1" s="1"/>
  <c r="BO14" i="1" a="1"/>
  <c r="BO14" i="1" s="1"/>
  <c r="BH14" i="1" a="1"/>
  <c r="BH14" i="1" s="1"/>
  <c r="BN14" i="1" a="1"/>
  <c r="BN14" i="1" s="1"/>
  <c r="BM14" i="1" a="1"/>
  <c r="BM14" i="1" s="1"/>
  <c r="BL14" i="1" a="1"/>
  <c r="BL14" i="1" s="1"/>
  <c r="BJ14" i="1" a="1"/>
  <c r="BJ14" i="1" s="1"/>
  <c r="BK14" i="1" a="1"/>
  <c r="BK14" i="1" s="1"/>
  <c r="BG14" i="1" a="1"/>
  <c r="BG14" i="1" s="1"/>
  <c r="BP14" i="1" a="1"/>
  <c r="BP14" i="1" s="1"/>
  <c r="GO14" i="1"/>
  <c r="O14" i="1"/>
  <c r="EK14" i="1" s="1"/>
  <c r="G15" i="1"/>
  <c r="CU14" i="1"/>
  <c r="CQ14" i="1"/>
  <c r="CW14" i="1"/>
  <c r="L14" i="1"/>
  <c r="R15" i="1"/>
  <c r="B16" i="1"/>
  <c r="B23" i="11" s="1"/>
  <c r="CN56" i="1" l="1"/>
  <c r="CO55" i="1" a="1"/>
  <c r="CO55" i="1" s="1"/>
  <c r="V14" i="1"/>
  <c r="W14" i="1" s="1"/>
  <c r="T14" i="5" s="1"/>
  <c r="Q15" i="1"/>
  <c r="U15" i="1"/>
  <c r="S15" i="1"/>
  <c r="T15" i="1"/>
  <c r="N15" i="1"/>
  <c r="BM15" i="1" a="1"/>
  <c r="BM15" i="1" s="1"/>
  <c r="BL15" i="1" a="1"/>
  <c r="BL15" i="1" s="1"/>
  <c r="BK15" i="1" a="1"/>
  <c r="BK15" i="1" s="1"/>
  <c r="BP15" i="1" a="1"/>
  <c r="BP15" i="1" s="1"/>
  <c r="BJ15" i="1" a="1"/>
  <c r="BJ15" i="1" s="1"/>
  <c r="BO15" i="1" a="1"/>
  <c r="BO15" i="1" s="1"/>
  <c r="BI15" i="1" a="1"/>
  <c r="BI15" i="1" s="1"/>
  <c r="BN15" i="1" a="1"/>
  <c r="BN15" i="1" s="1"/>
  <c r="BH15" i="1" a="1"/>
  <c r="BH15" i="1" s="1"/>
  <c r="BG15" i="1" a="1"/>
  <c r="BG15" i="1" s="1"/>
  <c r="O15" i="1"/>
  <c r="EK15" i="1" s="1"/>
  <c r="GO15" i="1"/>
  <c r="G16" i="1"/>
  <c r="CU15" i="1"/>
  <c r="CQ15" i="1"/>
  <c r="CW15" i="1"/>
  <c r="L15" i="1"/>
  <c r="M11" i="1"/>
  <c r="R16" i="1"/>
  <c r="B17" i="1"/>
  <c r="CD14" i="1" a="1"/>
  <c r="CD14" i="1" s="1"/>
  <c r="CN57" i="1" l="1"/>
  <c r="CO56" i="1" a="1"/>
  <c r="CO56" i="1" s="1"/>
  <c r="V15" i="1"/>
  <c r="W15" i="1" s="1"/>
  <c r="T15" i="5" s="1"/>
  <c r="Q16" i="1"/>
  <c r="U16" i="1"/>
  <c r="S16" i="1"/>
  <c r="T16" i="1"/>
  <c r="B24" i="11"/>
  <c r="N16" i="1"/>
  <c r="BJ16" i="1" a="1"/>
  <c r="BJ16" i="1" s="1"/>
  <c r="BP16" i="1" a="1"/>
  <c r="BP16" i="1" s="1"/>
  <c r="BO16" i="1" a="1"/>
  <c r="BO16" i="1" s="1"/>
  <c r="BI16" i="1" a="1"/>
  <c r="BI16" i="1" s="1"/>
  <c r="BN16" i="1" a="1"/>
  <c r="BN16" i="1" s="1"/>
  <c r="BH16" i="1" a="1"/>
  <c r="BH16" i="1" s="1"/>
  <c r="BM16" i="1" a="1"/>
  <c r="BM16" i="1" s="1"/>
  <c r="BL16" i="1" a="1"/>
  <c r="BL16" i="1" s="1"/>
  <c r="BK16" i="1" a="1"/>
  <c r="BK16" i="1" s="1"/>
  <c r="BG16" i="1" a="1"/>
  <c r="BG16" i="1" s="1"/>
  <c r="O16" i="1"/>
  <c r="EK16" i="1" s="1"/>
  <c r="GO16" i="1"/>
  <c r="G17" i="1"/>
  <c r="CU16" i="1"/>
  <c r="CQ16" i="1"/>
  <c r="CW16" i="1"/>
  <c r="M16" i="1"/>
  <c r="L16" i="1"/>
  <c r="R17" i="1"/>
  <c r="B18" i="1"/>
  <c r="B25" i="11" s="1"/>
  <c r="CD15" i="1" a="1"/>
  <c r="CD15" i="1" s="1"/>
  <c r="CN58" i="1" l="1"/>
  <c r="CO57" i="1" a="1"/>
  <c r="CO57" i="1" s="1"/>
  <c r="V16" i="1"/>
  <c r="W16" i="1" s="1"/>
  <c r="T16" i="5" s="1"/>
  <c r="CQ17" i="1"/>
  <c r="U17" i="1"/>
  <c r="S17" i="1"/>
  <c r="T17" i="1"/>
  <c r="N17" i="1"/>
  <c r="BN17" i="1" a="1"/>
  <c r="BN17" i="1" s="1"/>
  <c r="BH17" i="1" a="1"/>
  <c r="BH17" i="1" s="1"/>
  <c r="BM17" i="1" a="1"/>
  <c r="BM17" i="1" s="1"/>
  <c r="BL17" i="1" a="1"/>
  <c r="BL17" i="1" s="1"/>
  <c r="BK17" i="1" a="1"/>
  <c r="BK17" i="1" s="1"/>
  <c r="BJ17" i="1" a="1"/>
  <c r="BJ17" i="1" s="1"/>
  <c r="BG17" i="1" a="1"/>
  <c r="BG17" i="1" s="1"/>
  <c r="BP17" i="1" a="1"/>
  <c r="BP17" i="1" s="1"/>
  <c r="BO17" i="1" a="1"/>
  <c r="BO17" i="1" s="1"/>
  <c r="BI17" i="1" a="1"/>
  <c r="BI17" i="1" s="1"/>
  <c r="O17" i="1"/>
  <c r="EK17" i="1" s="1"/>
  <c r="GO17" i="1"/>
  <c r="Q17" i="1"/>
  <c r="CU17" i="1"/>
  <c r="CW17" i="1"/>
  <c r="M17" i="1"/>
  <c r="L17" i="1"/>
  <c r="R18" i="1"/>
  <c r="CD16" i="1" a="1"/>
  <c r="CD16" i="1" s="1"/>
  <c r="G18" i="1" l="1"/>
  <c r="GG25" i="1"/>
  <c r="GH25" i="1" s="1"/>
  <c r="GG22" i="1"/>
  <c r="GH22" i="1" s="1"/>
  <c r="CN59" i="1"/>
  <c r="CO58" i="1" a="1"/>
  <c r="CO58" i="1" s="1"/>
  <c r="V17" i="1"/>
  <c r="W17" i="1" s="1"/>
  <c r="T17" i="5" s="1"/>
  <c r="T18" i="1"/>
  <c r="CQ18" i="1"/>
  <c r="U18" i="1"/>
  <c r="S18" i="1"/>
  <c r="BK18" i="1" a="1"/>
  <c r="BK18" i="1" s="1"/>
  <c r="BP18" i="1" a="1"/>
  <c r="BP18" i="1" s="1"/>
  <c r="BJ18" i="1" a="1"/>
  <c r="BJ18" i="1" s="1"/>
  <c r="BI18" i="1" a="1"/>
  <c r="BI18" i="1" s="1"/>
  <c r="BO18" i="1" a="1"/>
  <c r="BO18" i="1" s="1"/>
  <c r="BH18" i="1" a="1"/>
  <c r="BH18" i="1" s="1"/>
  <c r="BN18" i="1" a="1"/>
  <c r="BN18" i="1" s="1"/>
  <c r="BG18" i="1" a="1"/>
  <c r="BG18" i="1" s="1"/>
  <c r="BM18" i="1" a="1"/>
  <c r="BM18" i="1" s="1"/>
  <c r="BL18" i="1" a="1"/>
  <c r="BL18" i="1" s="1"/>
  <c r="GO18" i="1"/>
  <c r="O18" i="1"/>
  <c r="EK18" i="1" s="1"/>
  <c r="Q18" i="1"/>
  <c r="CU18" i="1"/>
  <c r="L18" i="1"/>
  <c r="CW18" i="1"/>
  <c r="CD17" i="1" a="1"/>
  <c r="CD17" i="1" s="1"/>
  <c r="CN60" i="1" l="1"/>
  <c r="CO59" i="1" a="1"/>
  <c r="CO59" i="1" s="1"/>
  <c r="CN61" i="1" l="1"/>
  <c r="CO60" i="1" a="1"/>
  <c r="CO60" i="1" s="1"/>
  <c r="CN62" i="1" l="1"/>
  <c r="CO61" i="1" a="1"/>
  <c r="CO61" i="1" s="1"/>
  <c r="CN63" i="1" l="1"/>
  <c r="CO62" i="1" a="1"/>
  <c r="CO62" i="1" s="1"/>
  <c r="CN64" i="1" l="1"/>
  <c r="CO63" i="1" a="1"/>
  <c r="CO63" i="1" s="1"/>
  <c r="CN65" i="1" l="1"/>
  <c r="CO64" i="1" a="1"/>
  <c r="CO64" i="1" s="1"/>
  <c r="CN66" i="1" l="1"/>
  <c r="CO65" i="1" a="1"/>
  <c r="CO65" i="1" s="1"/>
  <c r="CN67" i="1" l="1"/>
  <c r="CO66" i="1" a="1"/>
  <c r="CO66" i="1" s="1"/>
  <c r="CN68" i="1" l="1"/>
  <c r="CO67" i="1" a="1"/>
  <c r="CO67" i="1" s="1"/>
  <c r="CN69" i="1" l="1"/>
  <c r="CO68" i="1" a="1"/>
  <c r="CO68" i="1" s="1"/>
  <c r="CN70" i="1" l="1"/>
  <c r="CO69" i="1" a="1"/>
  <c r="CO69" i="1" s="1"/>
  <c r="CN71" i="1" l="1"/>
  <c r="CO70" i="1" a="1"/>
  <c r="CO70" i="1" s="1"/>
  <c r="CN72" i="1" l="1"/>
  <c r="CO71" i="1" a="1"/>
  <c r="CO71" i="1" s="1"/>
  <c r="C4" i="1" a="1"/>
  <c r="C4" i="1" s="1"/>
  <c r="S9" i="5"/>
  <c r="S12" i="5"/>
  <c r="S17" i="5"/>
  <c r="GG23" i="1"/>
  <c r="GH23" i="1" s="1"/>
  <c r="CN73" i="1" l="1"/>
  <c r="CO72" i="1" a="1"/>
  <c r="CO72" i="1" s="1"/>
  <c r="FZ18" i="1"/>
  <c r="M21" i="9" s="1"/>
  <c r="FZ15" i="1"/>
  <c r="M18" i="9" s="1"/>
  <c r="FZ21" i="1"/>
  <c r="M24" i="9" s="1"/>
  <c r="M18" i="1"/>
  <c r="N18" i="1" s="1"/>
  <c r="GG20" i="1"/>
  <c r="GH20" i="1" s="1"/>
  <c r="GG15" i="1"/>
  <c r="GH15" i="1" s="1"/>
  <c r="GG18" i="1"/>
  <c r="GH18" i="1" s="1"/>
  <c r="M13" i="1"/>
  <c r="M7" i="1"/>
  <c r="M14" i="1"/>
  <c r="M15" i="1"/>
  <c r="CN74" i="1" l="1"/>
  <c r="CO73" i="1" a="1"/>
  <c r="CO73" i="1" s="1"/>
  <c r="V18" i="1"/>
  <c r="W18" i="1" s="1"/>
  <c r="T18" i="5" s="1"/>
  <c r="GP13" i="1"/>
  <c r="GP18" i="1"/>
  <c r="GP16" i="1"/>
  <c r="GP17" i="1"/>
  <c r="GP7" i="1"/>
  <c r="GP12" i="1"/>
  <c r="GP11" i="1"/>
  <c r="GP15" i="1"/>
  <c r="GP14" i="1"/>
  <c r="GP10" i="1"/>
  <c r="GP9" i="1"/>
  <c r="GQ9" i="1" s="1"/>
  <c r="GP8" i="1"/>
  <c r="EL13" i="1" a="1"/>
  <c r="EL13" i="1" s="1"/>
  <c r="ES13" i="1" s="1"/>
  <c r="EL11" i="1" a="1"/>
  <c r="EL11" i="1" s="1"/>
  <c r="EL16" i="1" a="1"/>
  <c r="EL16" i="1" s="1"/>
  <c r="EL15" i="1" a="1"/>
  <c r="EL15" i="1" s="1"/>
  <c r="EL8" i="1" a="1"/>
  <c r="EL8" i="1" s="1"/>
  <c r="EL17" i="1" a="1"/>
  <c r="EL17" i="1" s="1"/>
  <c r="EL12" i="1" a="1"/>
  <c r="EL12" i="1" s="1"/>
  <c r="EL7" i="1" a="1"/>
  <c r="EL7" i="1" s="1"/>
  <c r="EL9" i="1" a="1"/>
  <c r="EL9" i="1" s="1"/>
  <c r="EL18" i="1" a="1"/>
  <c r="EL18" i="1" s="1"/>
  <c r="ES18" i="1" s="1"/>
  <c r="EL14" i="1" a="1"/>
  <c r="EL14" i="1" s="1"/>
  <c r="EL10" i="1" a="1"/>
  <c r="EL10" i="1" s="1"/>
  <c r="CN75" i="1" l="1"/>
  <c r="CO74" i="1" a="1"/>
  <c r="CO74" i="1" s="1"/>
  <c r="EL5" i="1" a="1"/>
  <c r="EL5" i="1" s="1"/>
  <c r="GS9" i="1"/>
  <c r="GT9" i="1"/>
  <c r="GU9" i="1"/>
  <c r="GR9" i="1"/>
  <c r="GW9" i="1"/>
  <c r="GQ7" i="1"/>
  <c r="GP5" i="1"/>
  <c r="ES7" i="1"/>
  <c r="ET7" i="1"/>
  <c r="ES16" i="1"/>
  <c r="ET16" i="1"/>
  <c r="ET18" i="1"/>
  <c r="ES10" i="1"/>
  <c r="ET10" i="1"/>
  <c r="ES12" i="1"/>
  <c r="ET12" i="1"/>
  <c r="ES8" i="1"/>
  <c r="ET8" i="1"/>
  <c r="ES11" i="1"/>
  <c r="ET11" i="1"/>
  <c r="ES9" i="1"/>
  <c r="ET9" i="1"/>
  <c r="ES17" i="1"/>
  <c r="ET17" i="1"/>
  <c r="ES15" i="1"/>
  <c r="ET15" i="1"/>
  <c r="ES14" i="1"/>
  <c r="EM11" i="1"/>
  <c r="EN11" i="1"/>
  <c r="I18" i="11" s="1"/>
  <c r="EM9" i="1"/>
  <c r="EN9" i="1"/>
  <c r="I16" i="11" s="1"/>
  <c r="EM17" i="1"/>
  <c r="EQ17" i="1"/>
  <c r="EN17" i="1"/>
  <c r="I24" i="11" s="1"/>
  <c r="EN14" i="1"/>
  <c r="I21" i="11" s="1"/>
  <c r="EM14" i="1"/>
  <c r="EM15" i="1"/>
  <c r="EN15" i="1"/>
  <c r="I22" i="11" s="1"/>
  <c r="EM13" i="1"/>
  <c r="EN13" i="1"/>
  <c r="I20" i="11" s="1"/>
  <c r="EM18" i="1"/>
  <c r="EN18" i="1"/>
  <c r="I25" i="11" s="1"/>
  <c r="EM7" i="1"/>
  <c r="EN7" i="1"/>
  <c r="I14" i="11" s="1"/>
  <c r="EM16" i="1"/>
  <c r="EN16" i="1"/>
  <c r="I23" i="11" s="1"/>
  <c r="EM10" i="1"/>
  <c r="EN10" i="1"/>
  <c r="I17" i="11" s="1"/>
  <c r="EM12" i="1"/>
  <c r="EN12" i="1"/>
  <c r="I19" i="11" s="1"/>
  <c r="EM8" i="1"/>
  <c r="EN8" i="1"/>
  <c r="I15" i="11" s="1"/>
  <c r="GV9" i="1"/>
  <c r="GQ17" i="1"/>
  <c r="GW17" i="1" s="1"/>
  <c r="GQ16" i="1"/>
  <c r="GQ12" i="1"/>
  <c r="CN76" i="1" l="1"/>
  <c r="CO75" i="1" a="1"/>
  <c r="CO75" i="1" s="1"/>
  <c r="GR17" i="1"/>
  <c r="GT16" i="1"/>
  <c r="GU16" i="1"/>
  <c r="GR7" i="1"/>
  <c r="GW12" i="1"/>
  <c r="GR12" i="1"/>
  <c r="GS12" i="1"/>
  <c r="GT12" i="1"/>
  <c r="GU12" i="1"/>
  <c r="GW16" i="1"/>
  <c r="GR16" i="1"/>
  <c r="GS16" i="1"/>
  <c r="GU17" i="1"/>
  <c r="GT17" i="1"/>
  <c r="GS17" i="1"/>
  <c r="GS7" i="1"/>
  <c r="GT7" i="1"/>
  <c r="GU7" i="1"/>
  <c r="GW7" i="1"/>
  <c r="GV7" i="1"/>
  <c r="EV16" i="1"/>
  <c r="H23" i="11" s="1"/>
  <c r="EV7" i="1"/>
  <c r="H14" i="11" s="1"/>
  <c r="C24" i="11"/>
  <c r="EU17" i="1"/>
  <c r="C18" i="11"/>
  <c r="EU11" i="1"/>
  <c r="EV11" i="1"/>
  <c r="H18" i="11" s="1"/>
  <c r="EV12" i="1"/>
  <c r="H19" i="11" s="1"/>
  <c r="C23" i="11"/>
  <c r="EU16" i="1"/>
  <c r="EV15" i="1"/>
  <c r="H22" i="11" s="1"/>
  <c r="C20" i="11"/>
  <c r="EU13" i="1"/>
  <c r="C15" i="11"/>
  <c r="EU8" i="1"/>
  <c r="C14" i="11"/>
  <c r="EU7" i="1"/>
  <c r="C21" i="11"/>
  <c r="EU14" i="1"/>
  <c r="EV9" i="1"/>
  <c r="H16" i="11" s="1"/>
  <c r="C25" i="11"/>
  <c r="EU18" i="1"/>
  <c r="C22" i="11"/>
  <c r="EU15" i="1"/>
  <c r="EV10" i="1"/>
  <c r="H17" i="11" s="1"/>
  <c r="EV17" i="1"/>
  <c r="H24" i="11" s="1"/>
  <c r="C17" i="11"/>
  <c r="EU10" i="1"/>
  <c r="C19" i="11"/>
  <c r="EU12" i="1"/>
  <c r="C16" i="11"/>
  <c r="EU9" i="1"/>
  <c r="EV8" i="1"/>
  <c r="H15" i="11" s="1"/>
  <c r="EV18" i="1"/>
  <c r="H25" i="11" s="1"/>
  <c r="GV17" i="1"/>
  <c r="GV16" i="1"/>
  <c r="GV12" i="1"/>
  <c r="GQ15" i="1"/>
  <c r="GQ13" i="1"/>
  <c r="CN77" i="1" l="1"/>
  <c r="CO76" i="1" a="1"/>
  <c r="CO76" i="1" s="1"/>
  <c r="GW13" i="1"/>
  <c r="GS13" i="1"/>
  <c r="GT13" i="1"/>
  <c r="GU13" i="1"/>
  <c r="GR13" i="1"/>
  <c r="GW15" i="1"/>
  <c r="GR15" i="1"/>
  <c r="GS15" i="1"/>
  <c r="GT15" i="1"/>
  <c r="GU15" i="1"/>
  <c r="GV15" i="1"/>
  <c r="GV13" i="1"/>
  <c r="GQ11" i="1"/>
  <c r="CN78" i="1" l="1"/>
  <c r="CO77" i="1" a="1"/>
  <c r="CO77" i="1" s="1"/>
  <c r="GW11" i="1"/>
  <c r="GR11" i="1"/>
  <c r="GS11" i="1"/>
  <c r="GT11" i="1"/>
  <c r="GU11" i="1"/>
  <c r="GV11" i="1"/>
  <c r="CN79" i="1" l="1"/>
  <c r="CO78" i="1" a="1"/>
  <c r="CO78" i="1" s="1"/>
  <c r="CN80" i="1" l="1"/>
  <c r="CO79" i="1" a="1"/>
  <c r="CO79" i="1" s="1"/>
  <c r="ET14" i="1"/>
  <c r="EV14" i="1" s="1"/>
  <c r="H21" i="11" s="1"/>
  <c r="N13" i="1"/>
  <c r="GQ10" i="1"/>
  <c r="GQ14" i="1"/>
  <c r="GQ18" i="1"/>
  <c r="CN81" i="1" l="1"/>
  <c r="CO80" i="1" a="1"/>
  <c r="CO80" i="1" s="1"/>
  <c r="V13" i="1"/>
  <c r="W13" i="1" s="1"/>
  <c r="T13" i="5" s="1"/>
  <c r="GQ8" i="1"/>
  <c r="ET13" i="1"/>
  <c r="EV13" i="1" s="1"/>
  <c r="H20" i="11" s="1"/>
  <c r="GR18" i="1"/>
  <c r="GS18" i="1"/>
  <c r="GT18" i="1"/>
  <c r="GU18" i="1"/>
  <c r="GS14" i="1"/>
  <c r="GT14" i="1"/>
  <c r="GR14" i="1"/>
  <c r="GU14" i="1"/>
  <c r="GR10" i="1"/>
  <c r="GS10" i="1"/>
  <c r="GU10" i="1"/>
  <c r="GT10" i="1"/>
  <c r="GW14" i="1"/>
  <c r="GV14" i="1"/>
  <c r="GV10" i="1"/>
  <c r="GW10" i="1"/>
  <c r="GW18" i="1"/>
  <c r="GV18" i="1"/>
  <c r="CN82" i="1" l="1"/>
  <c r="CO81" i="1" a="1"/>
  <c r="CO81" i="1" s="1"/>
  <c r="GR8" i="1"/>
  <c r="GW8" i="1"/>
  <c r="GS8" i="1"/>
  <c r="GT8" i="1"/>
  <c r="GV8" i="1"/>
  <c r="GU8" i="1"/>
  <c r="CN83" i="1" l="1"/>
  <c r="CO82" i="1" a="1"/>
  <c r="CO82" i="1" s="1"/>
  <c r="BQ110" i="1"/>
  <c r="BQ9" i="1"/>
  <c r="BQ7" i="1"/>
  <c r="BQ48" i="1"/>
  <c r="AM7" i="1" a="1"/>
  <c r="AM7" i="1" s="1"/>
  <c r="BQ36" i="1"/>
  <c r="BQ10" i="1"/>
  <c r="AM12" i="1" a="1"/>
  <c r="AM12" i="1" s="1"/>
  <c r="BQ41" i="1"/>
  <c r="BQ8" i="1"/>
  <c r="AK8" i="1" a="1"/>
  <c r="AK8" i="1" s="1"/>
  <c r="AM10" i="1" a="1"/>
  <c r="AM10" i="1" s="1"/>
  <c r="AM13" i="1" a="1"/>
  <c r="AM13" i="1" s="1"/>
  <c r="BQ50" i="1"/>
  <c r="AK11" i="1" a="1"/>
  <c r="AK11" i="1" s="1"/>
  <c r="AJ9" i="1" a="1"/>
  <c r="AJ9" i="1" s="1"/>
  <c r="BQ42" i="1"/>
  <c r="BQ106" i="1"/>
  <c r="BQ63" i="1"/>
  <c r="BQ20" i="1"/>
  <c r="BQ40" i="1"/>
  <c r="BQ14" i="1"/>
  <c r="BQ125" i="1"/>
  <c r="AM8" i="1" a="1"/>
  <c r="AM8" i="1" s="1"/>
  <c r="AM9" i="1" a="1"/>
  <c r="AM9" i="1" s="1"/>
  <c r="BQ66" i="1"/>
  <c r="BQ25" i="1"/>
  <c r="BQ59" i="1"/>
  <c r="BQ101" i="1"/>
  <c r="BQ26" i="1"/>
  <c r="BQ43" i="1"/>
  <c r="BQ13" i="1"/>
  <c r="BQ112" i="1"/>
  <c r="BQ89" i="1"/>
  <c r="BQ22" i="1"/>
  <c r="BQ109" i="1"/>
  <c r="BQ47" i="1"/>
  <c r="AL13" i="1" a="1"/>
  <c r="AL13" i="1" s="1"/>
  <c r="BQ27" i="1"/>
  <c r="AL9" i="1" a="1"/>
  <c r="AL9" i="1" s="1"/>
  <c r="BQ24" i="1"/>
  <c r="BQ62" i="1"/>
  <c r="BQ33" i="1"/>
  <c r="BQ64" i="1"/>
  <c r="BQ111" i="1"/>
  <c r="BQ17" i="1"/>
  <c r="BQ29" i="1"/>
  <c r="BQ103" i="1"/>
  <c r="BQ102" i="1"/>
  <c r="BQ114" i="1"/>
  <c r="BQ54" i="1"/>
  <c r="CN84" i="1" l="1"/>
  <c r="CO83" i="1" a="1"/>
  <c r="CO83" i="1" s="1"/>
  <c r="AQ13" i="1" a="1"/>
  <c r="AQ13" i="1" s="1"/>
  <c r="AN12" i="1" a="1"/>
  <c r="AN12" i="1" s="1"/>
  <c r="BQ75" i="1"/>
  <c r="AN10" i="1" a="1"/>
  <c r="AN10" i="1" s="1"/>
  <c r="BQ73" i="1"/>
  <c r="BQ67" i="1"/>
  <c r="AK9" i="1" a="1"/>
  <c r="AK9" i="1" s="1"/>
  <c r="AL11" i="1" a="1"/>
  <c r="AL11" i="1" s="1"/>
  <c r="AQ10" i="1" a="1"/>
  <c r="AQ10" i="1" s="1"/>
  <c r="BQ49" i="1"/>
  <c r="BQ70" i="1"/>
  <c r="BQ28" i="1"/>
  <c r="AJ8" i="1" a="1"/>
  <c r="AJ8" i="1" s="1"/>
  <c r="BQ32" i="1"/>
  <c r="BQ56" i="1"/>
  <c r="BQ74" i="1"/>
  <c r="AL12" i="1" a="1"/>
  <c r="AL12" i="1" s="1"/>
  <c r="AQ7" i="1" a="1"/>
  <c r="AQ7" i="1" s="1"/>
  <c r="AJ7" i="1" a="1"/>
  <c r="AJ7" i="1" s="1"/>
  <c r="BQ39" i="1"/>
  <c r="BQ78" i="1"/>
  <c r="BQ45" i="1"/>
  <c r="AN7" i="1" a="1"/>
  <c r="AN7" i="1" s="1"/>
  <c r="BQ21" i="1"/>
  <c r="BQ37" i="1"/>
  <c r="AI7" i="1" a="1"/>
  <c r="AI7" i="1" s="1"/>
  <c r="BQ52" i="1"/>
  <c r="BQ23" i="1"/>
  <c r="AN13" i="1" a="1"/>
  <c r="AN13" i="1" s="1"/>
  <c r="AL7" i="1" a="1"/>
  <c r="AL7" i="1" s="1"/>
  <c r="BQ53" i="1"/>
  <c r="BQ72" i="1"/>
  <c r="BQ18" i="1"/>
  <c r="BQ126" i="1"/>
  <c r="BQ107" i="1"/>
  <c r="AQ11" i="1" a="1"/>
  <c r="AQ11" i="1" s="1"/>
  <c r="BQ15" i="1"/>
  <c r="BQ76" i="1"/>
  <c r="BQ108" i="1"/>
  <c r="AQ12" i="1" a="1"/>
  <c r="AQ12" i="1" s="1"/>
  <c r="BQ51" i="1"/>
  <c r="BQ11" i="1"/>
  <c r="BQ104" i="1"/>
  <c r="AQ8" i="1" a="1"/>
  <c r="AQ8" i="1" s="1"/>
  <c r="AM11" i="1" a="1"/>
  <c r="AM11" i="1" s="1"/>
  <c r="BQ57" i="1"/>
  <c r="BQ113" i="1"/>
  <c r="AL8" i="1" a="1"/>
  <c r="AL8" i="1" s="1"/>
  <c r="BQ44" i="1"/>
  <c r="BQ105" i="1"/>
  <c r="AQ9" i="1" a="1"/>
  <c r="AQ9" i="1" s="1"/>
  <c r="BQ31" i="1"/>
  <c r="AK7" i="1" a="1"/>
  <c r="AK7" i="1" s="1"/>
  <c r="AK10" i="1" a="1"/>
  <c r="AK10" i="1" s="1"/>
  <c r="BQ34" i="1"/>
  <c r="BQ38" i="1"/>
  <c r="BQ35" i="1"/>
  <c r="BQ30" i="1"/>
  <c r="BQ65" i="1"/>
  <c r="BQ61" i="1"/>
  <c r="BQ58" i="1"/>
  <c r="BQ12" i="1"/>
  <c r="BQ60" i="1"/>
  <c r="BQ77" i="1"/>
  <c r="BQ16" i="1"/>
  <c r="BQ68" i="1"/>
  <c r="AN8" i="1" a="1"/>
  <c r="AN8" i="1" s="1"/>
  <c r="AK12" i="1" a="1"/>
  <c r="AK12" i="1" s="1"/>
  <c r="BQ55" i="1"/>
  <c r="BQ46" i="1"/>
  <c r="AL10" i="1" a="1"/>
  <c r="AL10" i="1" s="1"/>
  <c r="CN85" i="1" l="1"/>
  <c r="CO84" i="1" a="1"/>
  <c r="CO84" i="1" s="1"/>
  <c r="BQ69" i="1"/>
  <c r="AN9" i="1" a="1"/>
  <c r="AN9" i="1" s="1"/>
  <c r="AN11" i="1" a="1"/>
  <c r="AN11" i="1" s="1"/>
  <c r="BQ71" i="1"/>
  <c r="CN86" i="1" l="1"/>
  <c r="CO85" i="1" a="1"/>
  <c r="CO85" i="1" s="1"/>
  <c r="BQ86" i="1"/>
  <c r="AP9" i="1" a="1"/>
  <c r="AP9" i="1" s="1"/>
  <c r="BQ93" i="1"/>
  <c r="AR12" i="1" a="1"/>
  <c r="AR12" i="1" s="1"/>
  <c r="BQ120" i="1"/>
  <c r="BQ100" i="1"/>
  <c r="AO10" i="1" a="1"/>
  <c r="AO10" i="1" s="1"/>
  <c r="BQ82" i="1"/>
  <c r="BQ88" i="1"/>
  <c r="AP11" i="1" a="1"/>
  <c r="AP11" i="1" s="1"/>
  <c r="BQ95" i="1"/>
  <c r="BQ122" i="1"/>
  <c r="BQ94" i="1"/>
  <c r="AP10" i="1" a="1"/>
  <c r="AP10" i="1" s="1"/>
  <c r="AR9" i="1" a="1"/>
  <c r="AR9" i="1" s="1"/>
  <c r="BQ117" i="1"/>
  <c r="BQ121" i="1"/>
  <c r="AR13" i="1" a="1"/>
  <c r="AR13" i="1" s="1"/>
  <c r="BQ123" i="1"/>
  <c r="BQ124" i="1"/>
  <c r="BQ96" i="1"/>
  <c r="AP12" i="1" a="1"/>
  <c r="AP12" i="1" s="1"/>
  <c r="AR8" i="1" a="1"/>
  <c r="AR8" i="1" s="1"/>
  <c r="BQ116" i="1"/>
  <c r="BQ92" i="1"/>
  <c r="AP8" i="1" a="1"/>
  <c r="AP8" i="1" s="1"/>
  <c r="AR11" i="1" a="1"/>
  <c r="AR11" i="1" s="1"/>
  <c r="BQ119" i="1"/>
  <c r="BQ97" i="1"/>
  <c r="AP13" i="1" a="1"/>
  <c r="AP13" i="1" s="1"/>
  <c r="BQ83" i="1"/>
  <c r="AO11" i="1" a="1"/>
  <c r="AO11" i="1" s="1"/>
  <c r="AR10" i="1" a="1"/>
  <c r="AR10" i="1" s="1"/>
  <c r="BQ118" i="1"/>
  <c r="BQ87" i="1"/>
  <c r="AO9" i="1" a="1"/>
  <c r="AO9" i="1" s="1"/>
  <c r="BQ81" i="1"/>
  <c r="BQ99" i="1"/>
  <c r="AO12" i="1" a="1"/>
  <c r="AO12" i="1" s="1"/>
  <c r="BQ84" i="1"/>
  <c r="BQ98" i="1"/>
  <c r="AP7" i="1" a="1"/>
  <c r="AP7" i="1" s="1"/>
  <c r="BQ91" i="1"/>
  <c r="AO7" i="1" a="1"/>
  <c r="AO7" i="1" s="1"/>
  <c r="BQ79" i="1"/>
  <c r="AR7" i="1" a="1"/>
  <c r="AR7" i="1" s="1"/>
  <c r="BQ115" i="1"/>
  <c r="CN87" i="1" l="1"/>
  <c r="CO86" i="1" a="1"/>
  <c r="CO86" i="1" s="1"/>
  <c r="CN88" i="1" l="1"/>
  <c r="CO87" i="1" a="1"/>
  <c r="CO87" i="1" s="1"/>
  <c r="CN89" i="1" l="1"/>
  <c r="CO88" i="1" a="1"/>
  <c r="CO88" i="1" s="1"/>
  <c r="AJ10" i="1" a="1"/>
  <c r="AJ10" i="1" s="1"/>
  <c r="CN90" i="1" l="1"/>
  <c r="CO89" i="1" a="1"/>
  <c r="CO89" i="1" s="1"/>
  <c r="AJ12" i="1" a="1"/>
  <c r="AJ12" i="1" s="1"/>
  <c r="CN91" i="1" l="1"/>
  <c r="CO90" i="1" a="1"/>
  <c r="CO90" i="1" s="1"/>
  <c r="AK13" i="1" a="1"/>
  <c r="AK13" i="1" s="1"/>
  <c r="CN92" i="1" l="1"/>
  <c r="CO91" i="1" a="1"/>
  <c r="CO91" i="1" s="1"/>
  <c r="AK14" i="1" a="1"/>
  <c r="AK14" i="1" s="1"/>
  <c r="AL14" i="1" a="1"/>
  <c r="AL14" i="1" s="1"/>
  <c r="AN14" i="1" a="1"/>
  <c r="AN14" i="1" s="1"/>
  <c r="AM14" i="1" a="1"/>
  <c r="AM14" i="1" s="1"/>
  <c r="AQ14" i="1" a="1"/>
  <c r="AQ14" i="1" s="1"/>
  <c r="AO14" i="1" a="1"/>
  <c r="AO14" i="1" s="1"/>
  <c r="AR14" i="1" a="1"/>
  <c r="AR14" i="1" s="1"/>
  <c r="AP14" i="1" a="1"/>
  <c r="AP14" i="1" s="1"/>
  <c r="CN93" i="1" l="1"/>
  <c r="CO92" i="1" a="1"/>
  <c r="CO92" i="1" s="1"/>
  <c r="AQ16" i="1" a="1"/>
  <c r="AQ16" i="1" s="1"/>
  <c r="AO15" i="1" a="1"/>
  <c r="AO15" i="1" s="1"/>
  <c r="AK15" i="1" a="1"/>
  <c r="AK15" i="1" s="1"/>
  <c r="AJ18" i="1" a="1"/>
  <c r="AJ18" i="1" s="1"/>
  <c r="AR17" i="1" a="1"/>
  <c r="AR17" i="1" s="1"/>
  <c r="AL16" i="1" a="1"/>
  <c r="AL16" i="1" s="1"/>
  <c r="AL15" i="1" a="1"/>
  <c r="AL15" i="1" s="1"/>
  <c r="AR16" i="1" a="1"/>
  <c r="AR16" i="1" s="1"/>
  <c r="AK17" i="1" a="1"/>
  <c r="AK17" i="1" s="1"/>
  <c r="AN17" i="1" a="1"/>
  <c r="AN17" i="1" s="1"/>
  <c r="AM16" i="1" a="1"/>
  <c r="AM16" i="1" s="1"/>
  <c r="AO16" i="1" a="1"/>
  <c r="AO16" i="1" s="1"/>
  <c r="AJ15" i="1" a="1"/>
  <c r="AJ15" i="1" s="1"/>
  <c r="AO17" i="1" a="1"/>
  <c r="AO17" i="1" s="1"/>
  <c r="AQ15" i="1" a="1"/>
  <c r="AQ15" i="1" s="1"/>
  <c r="AP17" i="1" a="1"/>
  <c r="AP17" i="1" s="1"/>
  <c r="AQ17" i="1" a="1"/>
  <c r="AQ17" i="1" s="1"/>
  <c r="AM18" i="1" a="1"/>
  <c r="AM18" i="1" s="1"/>
  <c r="AN16" i="1" a="1"/>
  <c r="AN16" i="1" s="1"/>
  <c r="AP16" i="1" a="1"/>
  <c r="AP16" i="1" s="1"/>
  <c r="AL17" i="1" a="1"/>
  <c r="AL17" i="1" s="1"/>
  <c r="AN18" i="1" a="1"/>
  <c r="AN18" i="1" s="1"/>
  <c r="AR18" i="1" a="1"/>
  <c r="AR18" i="1" s="1"/>
  <c r="AR15" i="1" a="1"/>
  <c r="AR15" i="1" s="1"/>
  <c r="AL18" i="1" a="1"/>
  <c r="AL18" i="1" s="1"/>
  <c r="AN15" i="1" a="1"/>
  <c r="AN15" i="1" s="1"/>
  <c r="AJ16" i="1" a="1"/>
  <c r="AJ16" i="1" s="1"/>
  <c r="AQ18" i="1" a="1"/>
  <c r="AQ18" i="1" s="1"/>
  <c r="AP18" i="1" a="1"/>
  <c r="AP18" i="1" s="1"/>
  <c r="AM15" i="1" a="1"/>
  <c r="AM15" i="1" s="1"/>
  <c r="AP15" i="1" a="1"/>
  <c r="AP15" i="1" s="1"/>
  <c r="AK16" i="1" a="1"/>
  <c r="AK16" i="1" s="1"/>
  <c r="AM17" i="1" a="1"/>
  <c r="AM17" i="1" s="1"/>
  <c r="AK18" i="1" a="1"/>
  <c r="AK18" i="1" s="1"/>
  <c r="CN94" i="1" l="1"/>
  <c r="CO93" i="1" a="1"/>
  <c r="CO93" i="1" s="1"/>
  <c r="EQ15" i="1"/>
  <c r="CN95" i="1" l="1"/>
  <c r="CO94" i="1" a="1"/>
  <c r="CO94" i="1" s="1"/>
  <c r="S16" i="5"/>
  <c r="CN96" i="1" l="1"/>
  <c r="CO95" i="1" a="1"/>
  <c r="CO95" i="1" s="1"/>
  <c r="S11" i="5"/>
  <c r="CN97" i="1" l="1"/>
  <c r="CO96" i="1" a="1"/>
  <c r="CO96" i="1" s="1"/>
  <c r="CN98" i="1" l="1"/>
  <c r="CO97" i="1" a="1"/>
  <c r="CO97" i="1" s="1"/>
  <c r="CN99" i="1" l="1"/>
  <c r="CO98" i="1" a="1"/>
  <c r="CO98" i="1" s="1"/>
  <c r="AJ13" i="1" a="1"/>
  <c r="AJ13" i="1" s="1"/>
  <c r="CN100" i="1" l="1"/>
  <c r="CO99" i="1" a="1"/>
  <c r="CO99" i="1" s="1"/>
  <c r="AJ14" i="1" a="1"/>
  <c r="AJ14" i="1" s="1"/>
  <c r="CN101" i="1" l="1"/>
  <c r="CO100" i="1" a="1"/>
  <c r="CO100" i="1" s="1"/>
  <c r="S15" i="5"/>
  <c r="CN102" i="1" l="1"/>
  <c r="CO101" i="1" a="1"/>
  <c r="CO101" i="1" s="1"/>
  <c r="AI18" i="1" a="1"/>
  <c r="AI18" i="1" s="1"/>
  <c r="CN103" i="1" l="1"/>
  <c r="CO102" i="1" a="1"/>
  <c r="CO102" i="1" s="1"/>
  <c r="S14" i="5"/>
  <c r="AI8" i="1" a="1"/>
  <c r="AI8" i="1" s="1"/>
  <c r="CN104" i="1" l="1"/>
  <c r="CO103" i="1" a="1"/>
  <c r="CO103" i="1" s="1"/>
  <c r="AI13" i="1" a="1"/>
  <c r="AI13" i="1" s="1"/>
  <c r="CN105" i="1" l="1"/>
  <c r="CO104" i="1" a="1"/>
  <c r="CO104" i="1" s="1"/>
  <c r="AJ17" i="1" a="1"/>
  <c r="AJ17" i="1" s="1"/>
  <c r="CN106" i="1" l="1"/>
  <c r="CO105" i="1" a="1"/>
  <c r="CO105" i="1" s="1"/>
  <c r="S10" i="5"/>
  <c r="CN107" i="1" l="1"/>
  <c r="CO106" i="1" a="1"/>
  <c r="CO106" i="1" s="1"/>
  <c r="S7" i="5"/>
  <c r="CN108" i="1" l="1"/>
  <c r="CO107" i="1" a="1"/>
  <c r="CO107" i="1" s="1"/>
  <c r="CD8" i="1" a="1"/>
  <c r="CD8" i="1" s="1"/>
  <c r="AO8" i="1" a="1"/>
  <c r="AO8" i="1" s="1"/>
  <c r="CD13" i="1" a="1"/>
  <c r="CD13" i="1" s="1"/>
  <c r="BQ85" i="1"/>
  <c r="AO13" i="1" a="1"/>
  <c r="AO13" i="1" s="1"/>
  <c r="CD18" i="1" a="1"/>
  <c r="CD18" i="1" s="1"/>
  <c r="BQ90" i="1"/>
  <c r="AO18" i="1" a="1"/>
  <c r="AO18" i="1" s="1"/>
  <c r="BQ80" i="1"/>
  <c r="BR7" i="1" a="1"/>
  <c r="BR7" i="1" s="1"/>
  <c r="CN109" i="1" l="1"/>
  <c r="CO108" i="1" a="1"/>
  <c r="CO108" i="1" s="1"/>
  <c r="CB7" i="1"/>
  <c r="BT13" i="1" a="1"/>
  <c r="BT13" i="1" s="1"/>
  <c r="BS11" i="1" a="1"/>
  <c r="BS11" i="1" s="1"/>
  <c r="BZ14" i="1" a="1"/>
  <c r="BZ14" i="1" s="1"/>
  <c r="BY7" i="1" a="1"/>
  <c r="BY7" i="1" s="1"/>
  <c r="BX15" i="1" a="1"/>
  <c r="BX15" i="1" s="1"/>
  <c r="BW10" i="1" a="1"/>
  <c r="BW10" i="1" s="1"/>
  <c r="BU10" i="1" a="1"/>
  <c r="BU10" i="1" s="1"/>
  <c r="CA14" i="1" a="1"/>
  <c r="CA14" i="1" s="1"/>
  <c r="BS8" i="1" a="1"/>
  <c r="BS8" i="1" s="1"/>
  <c r="BT8" i="1" a="1"/>
  <c r="BT8" i="1" s="1"/>
  <c r="BU18" i="1" a="1"/>
  <c r="BU18" i="1" s="1"/>
  <c r="BW9" i="1" a="1"/>
  <c r="BW9" i="1" s="1"/>
  <c r="BZ12" i="1" a="1"/>
  <c r="BZ12" i="1" s="1"/>
  <c r="BX10" i="1" a="1"/>
  <c r="BX10" i="1" s="1"/>
  <c r="BX7" i="1" a="1"/>
  <c r="BX7" i="1" s="1"/>
  <c r="BV7" i="1" a="1"/>
  <c r="BV7" i="1" s="1"/>
  <c r="BV13" i="1" a="1"/>
  <c r="BV13" i="1" s="1"/>
  <c r="BW13" i="1" a="1"/>
  <c r="BW13" i="1" s="1"/>
  <c r="BV12" i="1" a="1"/>
  <c r="BV12" i="1" s="1"/>
  <c r="BX12" i="1" a="1"/>
  <c r="BX12" i="1" s="1"/>
  <c r="BU11" i="1" a="1"/>
  <c r="BU11" i="1" s="1"/>
  <c r="CA18" i="1" a="1"/>
  <c r="CA18" i="1" s="1"/>
  <c r="BY16" i="1" a="1"/>
  <c r="BY16" i="1" s="1"/>
  <c r="BW8" i="1" a="1"/>
  <c r="BW8" i="1" s="1"/>
  <c r="CA7" i="1" a="1"/>
  <c r="CA7" i="1" s="1"/>
  <c r="BX8" i="1" a="1"/>
  <c r="BX8" i="1" s="1"/>
  <c r="BT11" i="1" a="1"/>
  <c r="BT11" i="1" s="1"/>
  <c r="BW17" i="1" a="1"/>
  <c r="BW17" i="1" s="1"/>
  <c r="BV8" i="1" a="1"/>
  <c r="BV8" i="1" s="1"/>
  <c r="BV11" i="1" a="1"/>
  <c r="BV11" i="1" s="1"/>
  <c r="BZ9" i="1" a="1"/>
  <c r="BZ9" i="1" s="1"/>
  <c r="BU12" i="1" a="1"/>
  <c r="BU12" i="1" s="1"/>
  <c r="BS17" i="1" a="1"/>
  <c r="BS17" i="1" s="1"/>
  <c r="CA13" i="1" a="1"/>
  <c r="CA13" i="1" s="1"/>
  <c r="BS12" i="1" a="1"/>
  <c r="BS12" i="1" s="1"/>
  <c r="BZ13" i="1" a="1"/>
  <c r="BZ13" i="1" s="1"/>
  <c r="BZ15" i="1" a="1"/>
  <c r="BZ15" i="1" s="1"/>
  <c r="BW14" i="1" a="1"/>
  <c r="BW14" i="1" s="1"/>
  <c r="BS9" i="1" a="1"/>
  <c r="BS9" i="1" s="1"/>
  <c r="BZ10" i="1" a="1"/>
  <c r="BZ10" i="1" s="1"/>
  <c r="BV15" i="1" a="1"/>
  <c r="BV15" i="1" s="1"/>
  <c r="BY9" i="1" a="1"/>
  <c r="BY9" i="1" s="1"/>
  <c r="BW15" i="1" a="1"/>
  <c r="BW15" i="1" s="1"/>
  <c r="BY17" i="1" a="1"/>
  <c r="BY17" i="1" s="1"/>
  <c r="BX13" i="1" a="1"/>
  <c r="BX13" i="1" s="1"/>
  <c r="CA15" i="1" a="1"/>
  <c r="CA15" i="1" s="1"/>
  <c r="BX14" i="1" a="1"/>
  <c r="BX14" i="1" s="1"/>
  <c r="BS16" i="1" a="1"/>
  <c r="BS16" i="1" s="1"/>
  <c r="BT15" i="1" a="1"/>
  <c r="BT15" i="1" s="1"/>
  <c r="BT12" i="1" a="1"/>
  <c r="BT12" i="1" s="1"/>
  <c r="BZ7" i="1" a="1"/>
  <c r="BZ7" i="1" s="1"/>
  <c r="CA11" i="1" a="1"/>
  <c r="CA11" i="1" s="1"/>
  <c r="BZ17" i="1" a="1"/>
  <c r="BZ17" i="1" s="1"/>
  <c r="CA16" i="1" a="1"/>
  <c r="CA16" i="1" s="1"/>
  <c r="BV16" i="1" a="1"/>
  <c r="BV16" i="1" s="1"/>
  <c r="BX9" i="1" a="1"/>
  <c r="BX9" i="1" s="1"/>
  <c r="BU9" i="1" a="1"/>
  <c r="BU9" i="1" s="1"/>
  <c r="CA8" i="1" a="1"/>
  <c r="CA8" i="1" s="1"/>
  <c r="BY11" i="1" a="1"/>
  <c r="BY11" i="1" s="1"/>
  <c r="BU13" i="1" a="1"/>
  <c r="BU13" i="1" s="1"/>
  <c r="BW7" i="1" a="1"/>
  <c r="BW7" i="1" s="1"/>
  <c r="BS15" i="1" a="1"/>
  <c r="BS15" i="1" s="1"/>
  <c r="BV9" i="1" a="1"/>
  <c r="BV9" i="1" s="1"/>
  <c r="BZ8" i="1" a="1"/>
  <c r="BZ8" i="1" s="1"/>
  <c r="BU7" i="1" a="1"/>
  <c r="BU7" i="1" s="1"/>
  <c r="BY15" i="1" a="1"/>
  <c r="BY15" i="1" s="1"/>
  <c r="BV10" i="1" a="1"/>
  <c r="BV10" i="1" s="1"/>
  <c r="BW12" i="1" a="1"/>
  <c r="BW12" i="1" s="1"/>
  <c r="BX16" i="1" a="1"/>
  <c r="BX16" i="1" s="1"/>
  <c r="BT17" i="1" a="1"/>
  <c r="BT17" i="1" s="1"/>
  <c r="BS13" i="1" a="1"/>
  <c r="BS13" i="1" s="1"/>
  <c r="BS7" i="1" a="1"/>
  <c r="BS7" i="1" s="1"/>
  <c r="CA9" i="1" a="1"/>
  <c r="CA9" i="1" s="1"/>
  <c r="BY8" i="1" a="1"/>
  <c r="BY8" i="1" s="1"/>
  <c r="BT16" i="1" a="1"/>
  <c r="BT16" i="1" s="1"/>
  <c r="BY10" i="1" a="1"/>
  <c r="BY10" i="1" s="1"/>
  <c r="BX11" i="1" a="1"/>
  <c r="BX11" i="1" s="1"/>
  <c r="BV17" i="1" a="1"/>
  <c r="BV17" i="1" s="1"/>
  <c r="BV14" i="1" a="1"/>
  <c r="BV14" i="1" s="1"/>
  <c r="CA12" i="1" a="1"/>
  <c r="CA12" i="1" s="1"/>
  <c r="BS14" i="1" a="1"/>
  <c r="BS14" i="1" s="1"/>
  <c r="CA10" i="1" a="1"/>
  <c r="CA10" i="1" s="1"/>
  <c r="BT7" i="1" a="1"/>
  <c r="BT7" i="1" s="1"/>
  <c r="BY13" i="1" a="1"/>
  <c r="BY13" i="1" s="1"/>
  <c r="BY12" i="1" a="1"/>
  <c r="BY12" i="1" s="1"/>
  <c r="BU16" i="1" a="1"/>
  <c r="BU16" i="1" s="1"/>
  <c r="BW16" i="1" a="1"/>
  <c r="BW16" i="1" s="1"/>
  <c r="CA17" i="1" a="1"/>
  <c r="CA17" i="1" s="1"/>
  <c r="BZ16" i="1" a="1"/>
  <c r="BZ16" i="1" s="1"/>
  <c r="BX17" i="1" a="1"/>
  <c r="BX17" i="1" s="1"/>
  <c r="BU14" i="1" a="1"/>
  <c r="BU14" i="1" s="1"/>
  <c r="BW11" i="1" a="1"/>
  <c r="BW11" i="1" s="1"/>
  <c r="BZ11" i="1" a="1"/>
  <c r="BZ11" i="1" s="1"/>
  <c r="BS10" i="1" a="1"/>
  <c r="BS10" i="1" s="1"/>
  <c r="BT10" i="1" a="1"/>
  <c r="BT10" i="1" s="1"/>
  <c r="BU15" i="1" a="1"/>
  <c r="BU15" i="1" s="1"/>
  <c r="BZ18" i="1" a="1"/>
  <c r="BZ18" i="1" s="1"/>
  <c r="BT14" i="1" a="1"/>
  <c r="BT14" i="1" s="1"/>
  <c r="BT9" i="1" a="1"/>
  <c r="BT9" i="1" s="1"/>
  <c r="BY18" i="1" a="1"/>
  <c r="BY18" i="1" s="1"/>
  <c r="BU8" i="1" a="1"/>
  <c r="BU8" i="1" s="1"/>
  <c r="BV18" i="1" a="1"/>
  <c r="BV18" i="1" s="1"/>
  <c r="BX18" i="1" a="1"/>
  <c r="BX18" i="1" s="1"/>
  <c r="BU17" i="1" a="1"/>
  <c r="BU17" i="1" s="1"/>
  <c r="BW18" i="1" a="1"/>
  <c r="BW18" i="1" s="1"/>
  <c r="BY14" i="1" a="1"/>
  <c r="BY14" i="1" s="1"/>
  <c r="BS18" i="1" a="1"/>
  <c r="BS18" i="1" s="1"/>
  <c r="BT18" i="1" a="1"/>
  <c r="BT18" i="1" s="1"/>
  <c r="BR18" i="1" a="1"/>
  <c r="BR18" i="1" s="1"/>
  <c r="BR11" i="1" a="1"/>
  <c r="BR11" i="1" s="1"/>
  <c r="BR12" i="1" a="1"/>
  <c r="BR12" i="1" s="1"/>
  <c r="BR13" i="1" a="1"/>
  <c r="BR13" i="1" s="1"/>
  <c r="BR14" i="1" a="1"/>
  <c r="BR14" i="1" s="1"/>
  <c r="BR17" i="1" a="1"/>
  <c r="BR17" i="1" s="1"/>
  <c r="BR16" i="1" a="1"/>
  <c r="BR16" i="1" s="1"/>
  <c r="BR8" i="1" a="1"/>
  <c r="BR8" i="1" s="1"/>
  <c r="BR9" i="1" a="1"/>
  <c r="BR9" i="1" s="1"/>
  <c r="BR10" i="1" a="1"/>
  <c r="BR10" i="1" s="1"/>
  <c r="BR15" i="1" a="1"/>
  <c r="BR15" i="1" s="1"/>
  <c r="CN110" i="1" l="1"/>
  <c r="CO109" i="1" a="1"/>
  <c r="CO109" i="1" s="1"/>
  <c r="CC15" i="1" a="1"/>
  <c r="CC15" i="1" s="1"/>
  <c r="CB15" i="1"/>
  <c r="CC13" i="1" a="1"/>
  <c r="CC13" i="1" s="1"/>
  <c r="CB13" i="1"/>
  <c r="CB89" i="1"/>
  <c r="CB118" i="1"/>
  <c r="CB92" i="1"/>
  <c r="CB99" i="1"/>
  <c r="CB116" i="1"/>
  <c r="CB36" i="1"/>
  <c r="CB75" i="1"/>
  <c r="CB24" i="1"/>
  <c r="CB35" i="1"/>
  <c r="CB84" i="1"/>
  <c r="CB69" i="1"/>
  <c r="CB87" i="1"/>
  <c r="CB14" i="1"/>
  <c r="CC14" i="1" a="1"/>
  <c r="CC14" i="1" s="1"/>
  <c r="CC12" i="1" a="1"/>
  <c r="CC12" i="1" s="1"/>
  <c r="CB12" i="1"/>
  <c r="CB44" i="1"/>
  <c r="CB33" i="1"/>
  <c r="CB112" i="1"/>
  <c r="CB26" i="1"/>
  <c r="CB117" i="1"/>
  <c r="CB43" i="1"/>
  <c r="CB45" i="1"/>
  <c r="CB39" i="1"/>
  <c r="CB93" i="1"/>
  <c r="CB121" i="1"/>
  <c r="CB80" i="1"/>
  <c r="CB60" i="1"/>
  <c r="CB91" i="1"/>
  <c r="CC9" i="1" a="1"/>
  <c r="CC9" i="1" s="1"/>
  <c r="CB9" i="1"/>
  <c r="CB11" i="1"/>
  <c r="CC11" i="1" a="1"/>
  <c r="CC11" i="1" s="1"/>
  <c r="CB42" i="1"/>
  <c r="CB38" i="1"/>
  <c r="CB125" i="1"/>
  <c r="CB120" i="1"/>
  <c r="CB19" i="1"/>
  <c r="CB104" i="1"/>
  <c r="CB81" i="1"/>
  <c r="CB28" i="1"/>
  <c r="CB63" i="1"/>
  <c r="CB29" i="1"/>
  <c r="CB115" i="1"/>
  <c r="CB73" i="1"/>
  <c r="CB54" i="1"/>
  <c r="CB110" i="1"/>
  <c r="CB90" i="1"/>
  <c r="CB34" i="1"/>
  <c r="CB76" i="1"/>
  <c r="CB62" i="1"/>
  <c r="CB25" i="1"/>
  <c r="CB57" i="1"/>
  <c r="CB64" i="1"/>
  <c r="CB106" i="1"/>
  <c r="CB48" i="1"/>
  <c r="CB68" i="1"/>
  <c r="CB61" i="1"/>
  <c r="CB32" i="1"/>
  <c r="CB23" i="1"/>
  <c r="CB78" i="1"/>
  <c r="CB102" i="1"/>
  <c r="CB114" i="1"/>
  <c r="CB22" i="1"/>
  <c r="CB52" i="1"/>
  <c r="CB65" i="1"/>
  <c r="CB41" i="1"/>
  <c r="CB27" i="1"/>
  <c r="CB124" i="1"/>
  <c r="CB86" i="1"/>
  <c r="CB21" i="1"/>
  <c r="CB105" i="1"/>
  <c r="CB100" i="1"/>
  <c r="CB55" i="1"/>
  <c r="CB20" i="1"/>
  <c r="CB37" i="1"/>
  <c r="CC10" i="1" a="1"/>
  <c r="CC10" i="1" s="1"/>
  <c r="CB10" i="1"/>
  <c r="CB8" i="1"/>
  <c r="CC8" i="1" a="1"/>
  <c r="CC8" i="1" s="1"/>
  <c r="CB66" i="1"/>
  <c r="CB107" i="1"/>
  <c r="CB96" i="1"/>
  <c r="CB83" i="1"/>
  <c r="CB88" i="1"/>
  <c r="CB67" i="1"/>
  <c r="CB113" i="1"/>
  <c r="CB123" i="1"/>
  <c r="CB74" i="1"/>
  <c r="CB59" i="1"/>
  <c r="CB79" i="1"/>
  <c r="CB122" i="1"/>
  <c r="CC16" i="1" a="1"/>
  <c r="CC16" i="1" s="1"/>
  <c r="CB16" i="1"/>
  <c r="CB17" i="1"/>
  <c r="CC17" i="1" a="1"/>
  <c r="CC17" i="1" s="1"/>
  <c r="CC18" i="1" a="1"/>
  <c r="CC18" i="1" s="1"/>
  <c r="CB18" i="1"/>
  <c r="CB30" i="1"/>
  <c r="CB51" i="1"/>
  <c r="CB71" i="1"/>
  <c r="CB97" i="1"/>
  <c r="CB94" i="1"/>
  <c r="CB72" i="1"/>
  <c r="CB49" i="1"/>
  <c r="CB119" i="1"/>
  <c r="CB85" i="1"/>
  <c r="CB111" i="1"/>
  <c r="CB56" i="1"/>
  <c r="CB126" i="1"/>
  <c r="CB82" i="1"/>
  <c r="CB46" i="1"/>
  <c r="CB98" i="1"/>
  <c r="CB53" i="1"/>
  <c r="CB50" i="1"/>
  <c r="CB31" i="1"/>
  <c r="CB40" i="1"/>
  <c r="CB58" i="1"/>
  <c r="CB95" i="1"/>
  <c r="CB103" i="1"/>
  <c r="CB101" i="1"/>
  <c r="CB109" i="1"/>
  <c r="CB77" i="1"/>
  <c r="CB47" i="1"/>
  <c r="CB108" i="1"/>
  <c r="CB70" i="1"/>
  <c r="CC7" i="1" a="1"/>
  <c r="CC7" i="1" s="1"/>
  <c r="CN111" i="1" l="1"/>
  <c r="CO110" i="1" a="1"/>
  <c r="CO110" i="1" s="1"/>
  <c r="C11" i="6"/>
  <c r="CN112" i="1" l="1"/>
  <c r="CO111" i="1" a="1"/>
  <c r="CO111" i="1" s="1"/>
  <c r="C12" i="6"/>
  <c r="CN113" i="1" l="1"/>
  <c r="CO112" i="1" a="1"/>
  <c r="CO112" i="1" s="1"/>
  <c r="F11" i="6"/>
  <c r="C16" i="6"/>
  <c r="C14" i="6"/>
  <c r="C15" i="6"/>
  <c r="C13" i="6"/>
  <c r="F15" i="6"/>
  <c r="F14" i="6"/>
  <c r="F12" i="6"/>
  <c r="F16" i="6"/>
  <c r="F13" i="6"/>
  <c r="CN114" i="1" l="1"/>
  <c r="CO113" i="1" a="1"/>
  <c r="CO113" i="1" s="1"/>
  <c r="AI9" i="1" a="1"/>
  <c r="AI9" i="1" s="1"/>
  <c r="AC9" i="1" s="1"/>
  <c r="CN115" i="1" l="1"/>
  <c r="CO114" i="1" a="1"/>
  <c r="CO114" i="1" s="1"/>
  <c r="AD9" i="1"/>
  <c r="CN116" i="1" l="1"/>
  <c r="CO115" i="1" a="1"/>
  <c r="CO115" i="1" s="1"/>
  <c r="AI10" i="1" a="1"/>
  <c r="AI10" i="1" s="1"/>
  <c r="AC10" i="1" s="1"/>
  <c r="AI11" i="1" a="1"/>
  <c r="AI11" i="1" s="1"/>
  <c r="CN117" i="1" l="1"/>
  <c r="CO116" i="1" a="1"/>
  <c r="CO116" i="1" s="1"/>
  <c r="AD10" i="1"/>
  <c r="CN118" i="1" l="1"/>
  <c r="CO117" i="1" a="1"/>
  <c r="CO117" i="1" s="1"/>
  <c r="AJ11" i="1" a="1"/>
  <c r="AJ11" i="1" s="1"/>
  <c r="AC11" i="1" s="1"/>
  <c r="CN119" i="1" l="1"/>
  <c r="CO118" i="1" a="1"/>
  <c r="CO118" i="1" s="1"/>
  <c r="AD11" i="1"/>
  <c r="CN120" i="1" l="1"/>
  <c r="CO119" i="1" a="1"/>
  <c r="CO119" i="1" s="1"/>
  <c r="AI12" i="1" a="1"/>
  <c r="AI12" i="1" s="1"/>
  <c r="AC12" i="1" s="1"/>
  <c r="CN121" i="1" l="1"/>
  <c r="CO120" i="1" a="1"/>
  <c r="CO120" i="1" s="1"/>
  <c r="AD12" i="1"/>
  <c r="AC8" i="1"/>
  <c r="CN122" i="1" l="1"/>
  <c r="CO121" i="1" a="1"/>
  <c r="CO121" i="1" s="1"/>
  <c r="AE8" i="1"/>
  <c r="AI15" i="1" a="1"/>
  <c r="AI15" i="1" s="1"/>
  <c r="AC15" i="1" s="1"/>
  <c r="AI14" i="1" a="1"/>
  <c r="AI14" i="1" s="1"/>
  <c r="AC14" i="1" s="1"/>
  <c r="CN123" i="1" l="1"/>
  <c r="CO122" i="1" a="1"/>
  <c r="CO122" i="1" s="1"/>
  <c r="AD15" i="1"/>
  <c r="AD14" i="1"/>
  <c r="CN124" i="1" l="1"/>
  <c r="CO123" i="1" a="1"/>
  <c r="CO123" i="1" s="1"/>
  <c r="AI16" i="1" a="1"/>
  <c r="AI16" i="1" s="1"/>
  <c r="AC16" i="1" s="1"/>
  <c r="AI17" i="1" a="1"/>
  <c r="AI17" i="1" s="1"/>
  <c r="AC17" i="1" s="1"/>
  <c r="CN125" i="1" l="1"/>
  <c r="CO124" i="1" a="1"/>
  <c r="CO124" i="1" s="1"/>
  <c r="AD17" i="1"/>
  <c r="Z17" i="1" s="1"/>
  <c r="Y17" i="1"/>
  <c r="AD16" i="1"/>
  <c r="CN126" i="1" l="1"/>
  <c r="CO125" i="1" a="1"/>
  <c r="CO125" i="1" s="1"/>
  <c r="AC18" i="1"/>
  <c r="CN127" i="1" l="1"/>
  <c r="CO126" i="1" a="1"/>
  <c r="CO126" i="1" s="1"/>
  <c r="Y18" i="1"/>
  <c r="AE18" i="1"/>
  <c r="AA18" i="1" s="1"/>
  <c r="CN128" i="1" l="1"/>
  <c r="CO127" i="1" a="1"/>
  <c r="CO127" i="1" s="1"/>
  <c r="CN129" i="1" l="1"/>
  <c r="CO128" i="1" a="1"/>
  <c r="CO128" i="1" s="1"/>
  <c r="AC13" i="1"/>
  <c r="N17" i="5"/>
  <c r="EP17" i="1"/>
  <c r="M17" i="5"/>
  <c r="EO17" i="1"/>
  <c r="EO18" i="1"/>
  <c r="M18" i="5"/>
  <c r="CN130" i="1" l="1"/>
  <c r="CO129" i="1" a="1"/>
  <c r="CO129" i="1" s="1"/>
  <c r="AE13" i="1"/>
  <c r="CN131" i="1" l="1"/>
  <c r="CO130" i="1" a="1"/>
  <c r="CO130" i="1" s="1"/>
  <c r="CN132" i="1" l="1"/>
  <c r="CO131" i="1" a="1"/>
  <c r="CO131" i="1" s="1"/>
  <c r="CN133" i="1" l="1"/>
  <c r="CO132" i="1" a="1"/>
  <c r="CO132" i="1" s="1"/>
  <c r="CN134" i="1" l="1"/>
  <c r="CO133" i="1" a="1"/>
  <c r="CO133" i="1" s="1"/>
  <c r="CN135" i="1" l="1"/>
  <c r="CO134" i="1" a="1"/>
  <c r="CO134" i="1" s="1"/>
  <c r="CN136" i="1" l="1"/>
  <c r="CO135" i="1" a="1"/>
  <c r="CO135" i="1" s="1"/>
  <c r="EQ16" i="1"/>
  <c r="CN137" i="1" l="1"/>
  <c r="CO136" i="1" a="1"/>
  <c r="CO136" i="1" s="1"/>
  <c r="CN138" i="1" l="1"/>
  <c r="CO137" i="1" a="1"/>
  <c r="CO137" i="1" s="1"/>
  <c r="CN139" i="1" l="1"/>
  <c r="CO138" i="1" a="1"/>
  <c r="CO138" i="1" s="1"/>
  <c r="CN140" i="1" l="1"/>
  <c r="CO139" i="1" a="1"/>
  <c r="CO139" i="1" s="1"/>
  <c r="CN141" i="1" l="1"/>
  <c r="CO140" i="1" a="1"/>
  <c r="CO140" i="1" s="1"/>
  <c r="EQ12" i="1"/>
  <c r="CN142" i="1" l="1"/>
  <c r="CO141" i="1" a="1"/>
  <c r="CO141" i="1" s="1"/>
  <c r="I11" i="6"/>
  <c r="I12" i="6"/>
  <c r="CN143" i="1" l="1"/>
  <c r="CO142" i="1" a="1"/>
  <c r="CO142" i="1" s="1"/>
  <c r="CN144" i="1" l="1"/>
  <c r="CO143" i="1" a="1"/>
  <c r="CO143" i="1" s="1"/>
  <c r="I16" i="6"/>
  <c r="I15" i="6"/>
  <c r="I14" i="6"/>
  <c r="I13" i="6"/>
  <c r="CN145" i="1" l="1"/>
  <c r="CO144" i="1" a="1"/>
  <c r="CO144" i="1" s="1"/>
  <c r="EQ7" i="1"/>
  <c r="CN146" i="1" l="1"/>
  <c r="CO145" i="1" a="1"/>
  <c r="CO145" i="1" s="1"/>
  <c r="L11" i="6"/>
  <c r="L13" i="6"/>
  <c r="L12" i="6"/>
  <c r="CN147" i="1" l="1"/>
  <c r="CO146" i="1" a="1"/>
  <c r="CO146" i="1" s="1"/>
  <c r="L16" i="6"/>
  <c r="L14" i="6"/>
  <c r="L15" i="6"/>
  <c r="CN148" i="1" l="1"/>
  <c r="CO147" i="1" a="1"/>
  <c r="CO147" i="1" s="1"/>
  <c r="O18" i="5"/>
  <c r="GG16" i="1"/>
  <c r="GC10" i="1"/>
  <c r="GD10" i="1" s="1"/>
  <c r="K21" i="9"/>
  <c r="O14" i="6"/>
  <c r="O13" i="6"/>
  <c r="O11" i="6"/>
  <c r="O12" i="6"/>
  <c r="CN149" i="1" l="1"/>
  <c r="CO148" i="1" a="1"/>
  <c r="CO148" i="1" s="1"/>
  <c r="GH16" i="1"/>
  <c r="R14" i="6"/>
  <c r="R16" i="6"/>
  <c r="R12" i="6"/>
  <c r="R11" i="6"/>
  <c r="R15" i="6"/>
  <c r="R13" i="6"/>
  <c r="O15" i="6"/>
  <c r="O16" i="6"/>
  <c r="CN150" i="1" l="1"/>
  <c r="CO149" i="1" a="1"/>
  <c r="CO149" i="1" s="1"/>
  <c r="EQ11" i="1"/>
  <c r="CN151" i="1" l="1"/>
  <c r="CO150" i="1" a="1"/>
  <c r="CO150" i="1" s="1"/>
  <c r="CN152" i="1" l="1"/>
  <c r="CO151" i="1" a="1"/>
  <c r="CO151" i="1" s="1"/>
  <c r="EQ9" i="1"/>
  <c r="CN153" i="1" l="1"/>
  <c r="CO152" i="1" a="1"/>
  <c r="CO152" i="1" s="1"/>
  <c r="AT14" i="1" a="1"/>
  <c r="AT14" i="1" s="1"/>
  <c r="AT13" i="1" a="1"/>
  <c r="AT13" i="1" s="1"/>
  <c r="AW13" i="1" a="1"/>
  <c r="AW13" i="1" s="1"/>
  <c r="BA8" i="1" a="1"/>
  <c r="BA8" i="1" s="1"/>
  <c r="AZ16" i="1" a="1"/>
  <c r="AZ16" i="1" s="1"/>
  <c r="AT16" i="1" a="1"/>
  <c r="AT16" i="1" s="1"/>
  <c r="AX8" i="1" a="1"/>
  <c r="AX8" i="1" s="1"/>
  <c r="BC11" i="1" a="1"/>
  <c r="BC11" i="1" s="1"/>
  <c r="AX16" i="1" a="1"/>
  <c r="AX16" i="1" s="1"/>
  <c r="AW11" i="1" a="1"/>
  <c r="AW11" i="1" s="1"/>
  <c r="AT8" i="1" a="1"/>
  <c r="AT8" i="1" s="1"/>
  <c r="AZ11" i="1" a="1"/>
  <c r="AZ11" i="1" s="1"/>
  <c r="BA13" i="1" a="1"/>
  <c r="BA13" i="1" s="1"/>
  <c r="BA11" i="1" a="1"/>
  <c r="BA11" i="1" s="1"/>
  <c r="BB11" i="1" a="1"/>
  <c r="BB11" i="1" s="1"/>
  <c r="AU8" i="1" a="1"/>
  <c r="AU8" i="1" s="1"/>
  <c r="AW14" i="1" a="1"/>
  <c r="AW14" i="1" s="1"/>
  <c r="AW16" i="1" a="1"/>
  <c r="AW16" i="1" s="1"/>
  <c r="AT11" i="1" a="1"/>
  <c r="AT11" i="1" s="1"/>
  <c r="AU16" i="1" a="1"/>
  <c r="AU16" i="1" s="1"/>
  <c r="BC8" i="1" a="1"/>
  <c r="BC8" i="1" s="1"/>
  <c r="BB9" i="1" a="1"/>
  <c r="BB9" i="1" s="1"/>
  <c r="BA16" i="1" a="1"/>
  <c r="BA16" i="1" s="1"/>
  <c r="AZ8" i="1" a="1"/>
  <c r="AZ8" i="1" s="1"/>
  <c r="AV16" i="1" a="1"/>
  <c r="AV16" i="1" s="1"/>
  <c r="BB13" i="1" a="1"/>
  <c r="BB13" i="1" s="1"/>
  <c r="AV14" i="1" a="1"/>
  <c r="AV14" i="1" s="1"/>
  <c r="AV13" i="1" a="1"/>
  <c r="AV13" i="1" s="1"/>
  <c r="BC13" i="1" a="1"/>
  <c r="BC13" i="1" s="1"/>
  <c r="AU11" i="1" a="1"/>
  <c r="AU11" i="1" s="1"/>
  <c r="AY11" i="1" a="1"/>
  <c r="AY11" i="1" s="1"/>
  <c r="BB8" i="1" a="1"/>
  <c r="BB8" i="1" s="1"/>
  <c r="AX13" i="1" a="1"/>
  <c r="AX13" i="1" s="1"/>
  <c r="AY14" i="1" a="1"/>
  <c r="AY14" i="1" s="1"/>
  <c r="AY13" i="1" a="1"/>
  <c r="AY13" i="1" s="1"/>
  <c r="AV11" i="1" a="1"/>
  <c r="AV11" i="1" s="1"/>
  <c r="AU14" i="1" a="1"/>
  <c r="AU14" i="1" s="1"/>
  <c r="BC14" i="1" a="1"/>
  <c r="BC14" i="1" s="1"/>
  <c r="AV8" i="1" a="1"/>
  <c r="AV8" i="1" s="1"/>
  <c r="AZ14" i="1" a="1"/>
  <c r="AZ14" i="1" s="1"/>
  <c r="BB14" i="1" a="1"/>
  <c r="BB14" i="1" s="1"/>
  <c r="AX11" i="1" a="1"/>
  <c r="AX11" i="1" s="1"/>
  <c r="AZ9" i="1" a="1"/>
  <c r="AZ9" i="1" s="1"/>
  <c r="AX14" i="1" a="1"/>
  <c r="AX14" i="1" s="1"/>
  <c r="AW8" i="1" a="1"/>
  <c r="AW8" i="1" s="1"/>
  <c r="BB16" i="1" a="1"/>
  <c r="BB16" i="1" s="1"/>
  <c r="BC9" i="1" a="1"/>
  <c r="BC9" i="1" s="1"/>
  <c r="AZ13" i="1" a="1"/>
  <c r="AZ13" i="1" s="1"/>
  <c r="AY16" i="1" a="1"/>
  <c r="AY16" i="1" s="1"/>
  <c r="BA14" i="1" a="1"/>
  <c r="BA14" i="1" s="1"/>
  <c r="BC16" i="1" a="1"/>
  <c r="BC16" i="1" s="1"/>
  <c r="BA9" i="1" a="1"/>
  <c r="BA9" i="1" s="1"/>
  <c r="AU13" i="1" a="1"/>
  <c r="AU13" i="1" s="1"/>
  <c r="AY8" i="1" a="1"/>
  <c r="AY8" i="1" s="1"/>
  <c r="AY9" i="1" a="1"/>
  <c r="AY9" i="1" s="1"/>
  <c r="AZ10" i="1" a="1"/>
  <c r="AZ10" i="1" s="1"/>
  <c r="BC10" i="1" a="1"/>
  <c r="BC10" i="1" s="1"/>
  <c r="BB7" i="1" a="1"/>
  <c r="BB7" i="1" s="1"/>
  <c r="AX12" i="1" a="1"/>
  <c r="AX12" i="1" s="1"/>
  <c r="AX7" i="1" a="1"/>
  <c r="AX7" i="1" s="1"/>
  <c r="AZ12" i="1" a="1"/>
  <c r="AZ12" i="1" s="1"/>
  <c r="BC7" i="1" a="1"/>
  <c r="BC7" i="1" s="1"/>
  <c r="BA7" i="1" a="1"/>
  <c r="BA7" i="1" s="1"/>
  <c r="AX15" i="1" a="1"/>
  <c r="AX15" i="1" s="1"/>
  <c r="AX10" i="1" a="1"/>
  <c r="AX10" i="1" s="1"/>
  <c r="AZ15" i="1" a="1"/>
  <c r="AZ15" i="1" s="1"/>
  <c r="BA12" i="1" a="1"/>
  <c r="BA12" i="1" s="1"/>
  <c r="AV9" i="1" a="1"/>
  <c r="AV9" i="1" s="1"/>
  <c r="AY12" i="1" a="1"/>
  <c r="AY12" i="1" s="1"/>
  <c r="AV7" i="1" a="1"/>
  <c r="AV7" i="1" s="1"/>
  <c r="AW15" i="1" a="1"/>
  <c r="AW15" i="1" s="1"/>
  <c r="AV12" i="1" a="1"/>
  <c r="AV12" i="1" s="1"/>
  <c r="BA10" i="1" a="1"/>
  <c r="BA10" i="1" s="1"/>
  <c r="AW9" i="1" a="1"/>
  <c r="AW9" i="1" s="1"/>
  <c r="BC15" i="1" a="1"/>
  <c r="BC15" i="1" s="1"/>
  <c r="BC12" i="1" a="1"/>
  <c r="BC12" i="1" s="1"/>
  <c r="BB12" i="1" a="1"/>
  <c r="BB12" i="1" s="1"/>
  <c r="AV10" i="1" a="1"/>
  <c r="AV10" i="1" s="1"/>
  <c r="AW7" i="1" a="1"/>
  <c r="AW7" i="1" s="1"/>
  <c r="AW10" i="1" a="1"/>
  <c r="AW10" i="1" s="1"/>
  <c r="AW12" i="1" a="1"/>
  <c r="AW12" i="1" s="1"/>
  <c r="BB10" i="1" a="1"/>
  <c r="BB10" i="1" s="1"/>
  <c r="AU9" i="1" a="1"/>
  <c r="AU9" i="1" s="1"/>
  <c r="AV15" i="1" a="1"/>
  <c r="AV15" i="1" s="1"/>
  <c r="BA15" i="1" a="1"/>
  <c r="BA15" i="1" s="1"/>
  <c r="AY15" i="1" a="1"/>
  <c r="AY15" i="1" s="1"/>
  <c r="AX9" i="1" a="1"/>
  <c r="AX9" i="1" s="1"/>
  <c r="BB15" i="1" a="1"/>
  <c r="BB15" i="1" s="1"/>
  <c r="AZ7" i="1" a="1"/>
  <c r="AZ7" i="1" s="1"/>
  <c r="AY7" i="1" a="1"/>
  <c r="AY7" i="1" s="1"/>
  <c r="AY10" i="1" a="1"/>
  <c r="AY10" i="1" s="1"/>
  <c r="CN154" i="1" l="1"/>
  <c r="CO153" i="1" a="1"/>
  <c r="CO153" i="1" s="1"/>
  <c r="AF16" i="1"/>
  <c r="AF11" i="1"/>
  <c r="AF14" i="1"/>
  <c r="CN155" i="1" l="1"/>
  <c r="CO154" i="1" a="1"/>
  <c r="CO154" i="1" s="1"/>
  <c r="AE11" i="1"/>
  <c r="AG11" i="1"/>
  <c r="AG14" i="1"/>
  <c r="AE14" i="1"/>
  <c r="AG16" i="1"/>
  <c r="AE16" i="1"/>
  <c r="CN156" i="1" l="1"/>
  <c r="CO155" i="1" a="1"/>
  <c r="CO155" i="1" s="1"/>
  <c r="AT12" i="1" a="1"/>
  <c r="AT12" i="1" s="1"/>
  <c r="R14" i="5"/>
  <c r="BE14" i="1"/>
  <c r="AT9" i="1" a="1"/>
  <c r="AT9" i="1" s="1"/>
  <c r="AF9" i="1" s="1"/>
  <c r="AU10" i="1" a="1"/>
  <c r="AU10" i="1" s="1"/>
  <c r="BE11" i="1"/>
  <c r="R11" i="5"/>
  <c r="AT15" i="1" a="1"/>
  <c r="AT15" i="1" s="1"/>
  <c r="BE16" i="1"/>
  <c r="R16" i="5"/>
  <c r="CN157" i="1" l="1"/>
  <c r="CO156" i="1" a="1"/>
  <c r="CO156" i="1" s="1"/>
  <c r="AE9" i="1"/>
  <c r="AG9" i="1"/>
  <c r="CN158" i="1" l="1"/>
  <c r="CO157" i="1" a="1"/>
  <c r="CO157" i="1" s="1"/>
  <c r="AT7" i="1" a="1"/>
  <c r="AT7" i="1" s="1"/>
  <c r="BE9" i="1"/>
  <c r="R9" i="5"/>
  <c r="CN159" i="1" l="1"/>
  <c r="CO158" i="1" a="1"/>
  <c r="CO158" i="1" s="1"/>
  <c r="CN160" i="1" l="1"/>
  <c r="CO159" i="1" a="1"/>
  <c r="CO159" i="1" s="1"/>
  <c r="CN161" i="1" l="1"/>
  <c r="CO160" i="1" a="1"/>
  <c r="CO160" i="1" s="1"/>
  <c r="CN162" i="1" l="1"/>
  <c r="CO161" i="1" a="1"/>
  <c r="CO161" i="1" s="1"/>
  <c r="AD18" i="1"/>
  <c r="CN163" i="1" l="1"/>
  <c r="CO162" i="1" a="1"/>
  <c r="CO162" i="1" s="1"/>
  <c r="Z18" i="1"/>
  <c r="AF18" i="1"/>
  <c r="CN164" i="1" l="1"/>
  <c r="CO163" i="1" a="1"/>
  <c r="CO163" i="1" s="1"/>
  <c r="AB18" i="1"/>
  <c r="AG18" i="1"/>
  <c r="N18" i="5"/>
  <c r="EP18" i="1"/>
  <c r="AF17" i="1"/>
  <c r="CN165" i="1" l="1"/>
  <c r="CO164" i="1" a="1"/>
  <c r="CO164" i="1" s="1"/>
  <c r="R18" i="5"/>
  <c r="BE18" i="1"/>
  <c r="AB17" i="1"/>
  <c r="AE17" i="1"/>
  <c r="AG17" i="1"/>
  <c r="CY18" i="1"/>
  <c r="CT18" i="1" s="1"/>
  <c r="CX18" i="1" s="1"/>
  <c r="ER18" i="1"/>
  <c r="P18" i="5"/>
  <c r="Q18" i="5" s="1"/>
  <c r="CN166" i="1" l="1"/>
  <c r="CO165" i="1" a="1"/>
  <c r="CO165" i="1" s="1"/>
  <c r="BC18" i="1" a="1"/>
  <c r="BC18" i="1" s="1"/>
  <c r="AT18" i="1" a="1"/>
  <c r="AT18" i="1" s="1"/>
  <c r="AU18" i="1" a="1"/>
  <c r="AU18" i="1" s="1"/>
  <c r="AV18" i="1" a="1"/>
  <c r="AV18" i="1" s="1"/>
  <c r="BA18" i="1" a="1"/>
  <c r="BA18" i="1" s="1"/>
  <c r="AZ18" i="1" a="1"/>
  <c r="AZ18" i="1" s="1"/>
  <c r="AX18" i="1" a="1"/>
  <c r="AX18" i="1" s="1"/>
  <c r="AY18" i="1" a="1"/>
  <c r="AY18" i="1" s="1"/>
  <c r="BB18" i="1" a="1"/>
  <c r="BB18" i="1" s="1"/>
  <c r="AW18" i="1" a="1"/>
  <c r="AW18" i="1" s="1"/>
  <c r="AW17" i="1" a="1"/>
  <c r="AW17" i="1" s="1"/>
  <c r="BB17" i="1" a="1"/>
  <c r="BB17" i="1" s="1"/>
  <c r="AX17" i="1" a="1"/>
  <c r="AX17" i="1" s="1"/>
  <c r="AY17" i="1" a="1"/>
  <c r="AY17" i="1" s="1"/>
  <c r="BC17" i="1" a="1"/>
  <c r="BC17" i="1" s="1"/>
  <c r="BA17" i="1" a="1"/>
  <c r="BA17" i="1" s="1"/>
  <c r="AZ17" i="1" a="1"/>
  <c r="AZ17" i="1" s="1"/>
  <c r="AV17" i="1" a="1"/>
  <c r="AV17" i="1" s="1"/>
  <c r="AT17" i="1" a="1"/>
  <c r="AT17" i="1" s="1"/>
  <c r="AU17" i="1" a="1"/>
  <c r="AU17" i="1" s="1"/>
  <c r="BE17" i="1"/>
  <c r="R17" i="5"/>
  <c r="AA17" i="1"/>
  <c r="O17" i="5" s="1"/>
  <c r="AU15" i="1" a="1"/>
  <c r="AU15" i="1" s="1"/>
  <c r="AF15" i="1" s="1"/>
  <c r="P17" i="5"/>
  <c r="Q17" i="5" s="1"/>
  <c r="CY17" i="1"/>
  <c r="CT17" i="1" s="1"/>
  <c r="CX17" i="1" s="1"/>
  <c r="ER17" i="1"/>
  <c r="S18" i="5"/>
  <c r="EQ18" i="1"/>
  <c r="P25" i="11" s="1"/>
  <c r="CN167" i="1" l="1"/>
  <c r="CO166" i="1" a="1"/>
  <c r="CO166" i="1" s="1"/>
  <c r="V25" i="11"/>
  <c r="AO25" i="11"/>
  <c r="AP25" i="11"/>
  <c r="O25" i="11"/>
  <c r="AG25" i="11"/>
  <c r="AC25" i="11"/>
  <c r="AR25" i="11"/>
  <c r="Q25" i="11"/>
  <c r="L24" i="11"/>
  <c r="AN24" i="11"/>
  <c r="K24" i="11"/>
  <c r="AH24" i="11"/>
  <c r="O24" i="11"/>
  <c r="Q24" i="11"/>
  <c r="AI24" i="11"/>
  <c r="AM24" i="11"/>
  <c r="X24" i="11"/>
  <c r="AE24" i="11"/>
  <c r="J24" i="11"/>
  <c r="AB24" i="11"/>
  <c r="N24" i="11"/>
  <c r="AK24" i="11"/>
  <c r="V24" i="11"/>
  <c r="AJ24" i="11"/>
  <c r="Y24" i="11"/>
  <c r="AG24" i="11"/>
  <c r="AA24" i="11"/>
  <c r="AQ24" i="11"/>
  <c r="M24" i="11"/>
  <c r="S24" i="11"/>
  <c r="AP24" i="11"/>
  <c r="Z24" i="11"/>
  <c r="W24" i="11"/>
  <c r="AR24" i="11"/>
  <c r="R24" i="11"/>
  <c r="AO24" i="11"/>
  <c r="AF24" i="11"/>
  <c r="P24" i="11"/>
  <c r="AC24" i="11"/>
  <c r="U24" i="11"/>
  <c r="AL24" i="11"/>
  <c r="AD24" i="11"/>
  <c r="T24" i="11"/>
  <c r="AM25" i="11"/>
  <c r="AQ25" i="11"/>
  <c r="Z25" i="11"/>
  <c r="J25" i="11"/>
  <c r="AH25" i="11"/>
  <c r="AE25" i="11"/>
  <c r="AB25" i="11"/>
  <c r="AD25" i="11"/>
  <c r="AK25" i="11"/>
  <c r="X25" i="11"/>
  <c r="U25" i="11"/>
  <c r="K25" i="11"/>
  <c r="M25" i="11"/>
  <c r="N25" i="11"/>
  <c r="R25" i="11"/>
  <c r="AJ25" i="11"/>
  <c r="AA25" i="11"/>
  <c r="AL25" i="11"/>
  <c r="S25" i="11"/>
  <c r="AI25" i="11"/>
  <c r="L25" i="11"/>
  <c r="AN25" i="11"/>
  <c r="AG15" i="1"/>
  <c r="AE15" i="1"/>
  <c r="AD13" i="1"/>
  <c r="AF25" i="11"/>
  <c r="W25" i="11"/>
  <c r="Y25" i="11"/>
  <c r="T25" i="11"/>
  <c r="CN168" i="1" l="1"/>
  <c r="CO167" i="1" a="1"/>
  <c r="CO167" i="1" s="1"/>
  <c r="AF13" i="1"/>
  <c r="AU12" i="1" a="1"/>
  <c r="AU12" i="1" s="1"/>
  <c r="AF12" i="1" s="1"/>
  <c r="BE15" i="1"/>
  <c r="R15" i="5"/>
  <c r="CN169" i="1" l="1"/>
  <c r="CO168" i="1" a="1"/>
  <c r="CO168" i="1" s="1"/>
  <c r="AG12" i="1"/>
  <c r="AE12" i="1"/>
  <c r="AG13" i="1"/>
  <c r="CN170" i="1" l="1"/>
  <c r="CO169" i="1" a="1"/>
  <c r="CO169" i="1" s="1"/>
  <c r="AT10" i="1" a="1"/>
  <c r="AT10" i="1" s="1"/>
  <c r="AF10" i="1" s="1"/>
  <c r="BE12" i="1"/>
  <c r="R12" i="5"/>
  <c r="R13" i="5"/>
  <c r="BE13" i="1"/>
  <c r="CN171" i="1" l="1"/>
  <c r="CO170" i="1" a="1"/>
  <c r="CO170" i="1" s="1"/>
  <c r="AE10" i="1"/>
  <c r="AG10" i="1"/>
  <c r="AD8" i="1"/>
  <c r="EQ10" i="1"/>
  <c r="CN172" i="1" l="1"/>
  <c r="CO171" i="1" a="1"/>
  <c r="CO171" i="1" s="1"/>
  <c r="AF8" i="1"/>
  <c r="BE10" i="1"/>
  <c r="R10" i="5"/>
  <c r="AU7" i="1" a="1"/>
  <c r="AU7" i="1" s="1"/>
  <c r="AF7" i="1" s="1"/>
  <c r="CN173" i="1" l="1"/>
  <c r="CO172" i="1" a="1"/>
  <c r="CO172" i="1" s="1"/>
  <c r="AE7" i="1"/>
  <c r="AG7" i="1"/>
  <c r="AG8" i="1"/>
  <c r="EQ14" i="1"/>
  <c r="CN174" i="1" l="1"/>
  <c r="CO173" i="1" a="1"/>
  <c r="CO173" i="1" s="1"/>
  <c r="BE8" i="1"/>
  <c r="R8" i="5"/>
  <c r="R7" i="5"/>
  <c r="BE7" i="1"/>
  <c r="CN175" i="1" l="1"/>
  <c r="CO174" i="1" a="1"/>
  <c r="CO174" i="1" s="1"/>
  <c r="CN176" i="1" l="1"/>
  <c r="CO175" i="1" a="1"/>
  <c r="CO175" i="1" s="1"/>
  <c r="CN177" i="1" l="1"/>
  <c r="CO176" i="1" a="1"/>
  <c r="CO176" i="1" s="1"/>
  <c r="GG17" i="1"/>
  <c r="FY10" i="1"/>
  <c r="CN178" i="1" l="1"/>
  <c r="CO177" i="1" a="1"/>
  <c r="CO177" i="1" s="1"/>
  <c r="GH17" i="1"/>
  <c r="CN179" i="1" l="1"/>
  <c r="CO178" i="1" a="1"/>
  <c r="CO178" i="1" s="1"/>
  <c r="CN180" i="1" l="1"/>
  <c r="CO179" i="1" a="1"/>
  <c r="CO179" i="1" s="1"/>
  <c r="CN181" i="1" l="1"/>
  <c r="CO180" i="1" a="1"/>
  <c r="CO180" i="1" s="1"/>
  <c r="CN182" i="1" l="1"/>
  <c r="CO181" i="1" a="1"/>
  <c r="CO181" i="1" s="1"/>
  <c r="CN183" i="1" l="1"/>
  <c r="CO182" i="1" a="1"/>
  <c r="CO182" i="1" s="1"/>
  <c r="CN184" i="1" l="1"/>
  <c r="CO183" i="1" a="1"/>
  <c r="CO183" i="1" s="1"/>
  <c r="CN185" i="1" l="1"/>
  <c r="CO184" i="1" a="1"/>
  <c r="CO184" i="1" s="1"/>
  <c r="CN186" i="1" l="1"/>
  <c r="CO185" i="1" a="1"/>
  <c r="CO185" i="1" s="1"/>
  <c r="CN187" i="1" l="1"/>
  <c r="CO186" i="1" a="1"/>
  <c r="CO186" i="1" s="1"/>
  <c r="CN188" i="1" l="1"/>
  <c r="CO187" i="1" a="1"/>
  <c r="CO187" i="1" s="1"/>
  <c r="CN189" i="1" l="1"/>
  <c r="CO188" i="1" a="1"/>
  <c r="CO188" i="1" s="1"/>
  <c r="CN190" i="1" l="1"/>
  <c r="CO189" i="1" a="1"/>
  <c r="CO189" i="1" s="1"/>
  <c r="CN191" i="1" l="1"/>
  <c r="CO190" i="1" a="1"/>
  <c r="CO190" i="1" s="1"/>
  <c r="CN192" i="1" l="1"/>
  <c r="CO191" i="1" a="1"/>
  <c r="CO191" i="1" s="1"/>
  <c r="CN193" i="1" l="1"/>
  <c r="CO192" i="1" a="1"/>
  <c r="CO192" i="1" s="1"/>
  <c r="CN194" i="1" l="1"/>
  <c r="CO193" i="1" a="1"/>
  <c r="CO193" i="1" s="1"/>
  <c r="CN195" i="1" l="1"/>
  <c r="CO194" i="1" a="1"/>
  <c r="CO194" i="1" s="1"/>
  <c r="CN196" i="1" l="1"/>
  <c r="CO195" i="1" a="1"/>
  <c r="CO195" i="1" s="1"/>
  <c r="CN197" i="1" l="1"/>
  <c r="CO196" i="1" a="1"/>
  <c r="CO196" i="1" s="1"/>
  <c r="CN198" i="1" l="1"/>
  <c r="CO197" i="1" a="1"/>
  <c r="CO197" i="1" s="1"/>
  <c r="CN199" i="1" l="1"/>
  <c r="CO198" i="1" a="1"/>
  <c r="CO198" i="1" s="1"/>
  <c r="CN200" i="1" l="1"/>
  <c r="CO199" i="1" a="1"/>
  <c r="CO199" i="1" s="1"/>
  <c r="CN201" i="1" l="1"/>
  <c r="CO200" i="1" a="1"/>
  <c r="CO200" i="1" s="1"/>
  <c r="CN202" i="1" l="1"/>
  <c r="CO201" i="1" a="1"/>
  <c r="CO201" i="1" s="1"/>
  <c r="CN203" i="1" l="1"/>
  <c r="CO202" i="1" a="1"/>
  <c r="CO202" i="1" s="1"/>
  <c r="CN204" i="1" l="1"/>
  <c r="CO203" i="1" a="1"/>
  <c r="CO203" i="1" s="1"/>
  <c r="CN205" i="1" l="1"/>
  <c r="CO204" i="1" a="1"/>
  <c r="CO204" i="1" s="1"/>
  <c r="CN206" i="1" l="1"/>
  <c r="CO205" i="1" a="1"/>
  <c r="CO205" i="1" s="1"/>
  <c r="CN207" i="1" l="1"/>
  <c r="CO206" i="1" a="1"/>
  <c r="CO206" i="1" s="1"/>
  <c r="CN208" i="1" l="1"/>
  <c r="CO207" i="1" a="1"/>
  <c r="CO207" i="1" s="1"/>
  <c r="CN209" i="1" l="1"/>
  <c r="CO208" i="1" a="1"/>
  <c r="CO208" i="1" s="1"/>
  <c r="CN210" i="1" l="1"/>
  <c r="CO209" i="1" a="1"/>
  <c r="CO209" i="1" s="1"/>
  <c r="CN211" i="1" l="1"/>
  <c r="CO210" i="1" a="1"/>
  <c r="CO210" i="1" s="1"/>
  <c r="CN212" i="1" l="1"/>
  <c r="CO211" i="1" a="1"/>
  <c r="CO211" i="1" s="1"/>
  <c r="CN213" i="1" l="1"/>
  <c r="CO212" i="1" a="1"/>
  <c r="CO212" i="1" s="1"/>
  <c r="CN214" i="1" l="1"/>
  <c r="CO213" i="1" a="1"/>
  <c r="CO213" i="1" s="1"/>
  <c r="CN215" i="1" l="1"/>
  <c r="CO214" i="1" a="1"/>
  <c r="CO214" i="1" s="1"/>
  <c r="CN216" i="1" l="1"/>
  <c r="CO215" i="1" a="1"/>
  <c r="CO215" i="1" s="1"/>
  <c r="CN217" i="1" l="1"/>
  <c r="CO216" i="1" a="1"/>
  <c r="CO216" i="1" s="1"/>
  <c r="CN218" i="1" l="1"/>
  <c r="CO217" i="1" a="1"/>
  <c r="CO217" i="1" s="1"/>
  <c r="CO218" i="1" l="1" a="1"/>
  <c r="CO218" i="1" s="1"/>
  <c r="CN219" i="1"/>
  <c r="CN220" i="1" l="1"/>
  <c r="CO219" i="1" a="1"/>
  <c r="CO219" i="1" s="1"/>
  <c r="CO220" i="1" s="1" a="1"/>
  <c r="CO220" i="1" s="1"/>
  <c r="CN221" i="1" l="1"/>
  <c r="CO221" i="1" l="1" a="1"/>
  <c r="CO221" i="1" s="1"/>
  <c r="CN222" i="1"/>
  <c r="CO222" i="1" l="1" a="1"/>
  <c r="CO222" i="1" s="1"/>
  <c r="CN223" i="1"/>
  <c r="CN224" i="1" l="1"/>
  <c r="CO223" i="1" a="1"/>
  <c r="CO223" i="1" s="1"/>
  <c r="CN225" i="1" l="1"/>
  <c r="CO224" i="1" a="1"/>
  <c r="CO224" i="1" s="1"/>
  <c r="CN226" i="1" l="1"/>
  <c r="CO225" i="1" a="1"/>
  <c r="CO225" i="1" s="1"/>
  <c r="CN227" i="1" l="1"/>
  <c r="CO226" i="1" a="1"/>
  <c r="CO226" i="1" s="1"/>
  <c r="CO227" i="1" l="1" a="1"/>
  <c r="CO227" i="1" s="1"/>
  <c r="CN228" i="1"/>
  <c r="CN229" i="1" l="1"/>
  <c r="CO228" i="1" a="1"/>
  <c r="CO228" i="1" s="1"/>
  <c r="CN230" i="1" l="1"/>
  <c r="CO229" i="1" a="1"/>
  <c r="CO229" i="1" s="1"/>
  <c r="CN231" i="1" l="1"/>
  <c r="CO230" i="1" a="1"/>
  <c r="CO230" i="1" s="1"/>
  <c r="CN232" i="1" l="1"/>
  <c r="CO231" i="1" a="1"/>
  <c r="CO231" i="1" s="1"/>
  <c r="CN233" i="1" l="1"/>
  <c r="CO232" i="1" a="1"/>
  <c r="CO232" i="1" s="1"/>
  <c r="CN234" i="1" l="1"/>
  <c r="CO233" i="1" a="1"/>
  <c r="CO233" i="1" s="1"/>
  <c r="CN235" i="1" l="1"/>
  <c r="CO234" i="1" a="1"/>
  <c r="CO234" i="1" s="1"/>
  <c r="CN236" i="1" l="1"/>
  <c r="CO235" i="1" a="1"/>
  <c r="CO235" i="1" s="1"/>
  <c r="CN237" i="1" l="1"/>
  <c r="CO236" i="1" a="1"/>
  <c r="CO236" i="1" s="1"/>
  <c r="CN238" i="1" l="1"/>
  <c r="CO237" i="1" a="1"/>
  <c r="CO237" i="1" s="1"/>
  <c r="CN239" i="1" l="1"/>
  <c r="CO238" i="1" a="1"/>
  <c r="CO238" i="1" s="1"/>
  <c r="CN240" i="1" l="1"/>
  <c r="CO239" i="1" a="1"/>
  <c r="CO239" i="1" s="1"/>
  <c r="CN241" i="1" l="1"/>
  <c r="CO240" i="1" a="1"/>
  <c r="CO240" i="1" s="1"/>
  <c r="CN242" i="1" l="1"/>
  <c r="CO241" i="1" a="1"/>
  <c r="CO241" i="1" s="1"/>
  <c r="CN243" i="1" l="1"/>
  <c r="CO242" i="1" a="1"/>
  <c r="CO242" i="1" s="1"/>
  <c r="CN244" i="1" l="1"/>
  <c r="CO243" i="1" a="1"/>
  <c r="CO243" i="1" s="1"/>
  <c r="CN245" i="1" l="1"/>
  <c r="CO244" i="1" a="1"/>
  <c r="CO244" i="1" s="1"/>
  <c r="CN246" i="1" l="1"/>
  <c r="CO245" i="1" a="1"/>
  <c r="CO245" i="1" s="1"/>
  <c r="CN247" i="1" l="1"/>
  <c r="CO246" i="1" a="1"/>
  <c r="CO246" i="1" s="1"/>
  <c r="CN248" i="1" l="1"/>
  <c r="CO247" i="1" a="1"/>
  <c r="CO247" i="1" s="1"/>
  <c r="CN249" i="1" l="1"/>
  <c r="CO248" i="1" a="1"/>
  <c r="CO248" i="1" s="1"/>
  <c r="CN250" i="1" l="1"/>
  <c r="CO249" i="1" a="1"/>
  <c r="CO249" i="1" s="1"/>
  <c r="CN251" i="1" l="1"/>
  <c r="CO250" i="1" a="1"/>
  <c r="CO250" i="1" s="1"/>
  <c r="CN252" i="1" l="1"/>
  <c r="CO251" i="1" a="1"/>
  <c r="CO251" i="1" s="1"/>
  <c r="CN253" i="1" l="1"/>
  <c r="CO252" i="1" a="1"/>
  <c r="CO252" i="1" s="1"/>
  <c r="CN254" i="1" l="1"/>
  <c r="CO253" i="1" a="1"/>
  <c r="CO253" i="1" s="1"/>
  <c r="CN255" i="1" l="1"/>
  <c r="CO254" i="1" a="1"/>
  <c r="CO254" i="1" s="1"/>
  <c r="CN256" i="1" l="1"/>
  <c r="CO255" i="1" a="1"/>
  <c r="CO255" i="1" s="1"/>
  <c r="CN257" i="1" l="1"/>
  <c r="CO256" i="1" a="1"/>
  <c r="CO256" i="1" s="1"/>
  <c r="CN258" i="1" l="1"/>
  <c r="CO257" i="1" a="1"/>
  <c r="CO257" i="1" s="1"/>
  <c r="CN259" i="1" l="1"/>
  <c r="CO258" i="1" a="1"/>
  <c r="CO258" i="1" s="1"/>
  <c r="CN260" i="1" l="1"/>
  <c r="CO259" i="1" a="1"/>
  <c r="CO259" i="1" s="1"/>
  <c r="CN261" i="1" l="1"/>
  <c r="CO260" i="1" a="1"/>
  <c r="CO260" i="1" s="1"/>
  <c r="CN262" i="1" l="1"/>
  <c r="CO261" i="1" a="1"/>
  <c r="CO261" i="1" s="1"/>
  <c r="CN263" i="1" l="1"/>
  <c r="CO262" i="1" a="1"/>
  <c r="CO262" i="1" s="1"/>
  <c r="CN264" i="1" l="1"/>
  <c r="CO263" i="1" a="1"/>
  <c r="CO263" i="1" s="1"/>
  <c r="CN265" i="1" l="1"/>
  <c r="CO264" i="1" a="1"/>
  <c r="CO264" i="1" s="1"/>
  <c r="CN266" i="1" l="1"/>
  <c r="CO265" i="1" a="1"/>
  <c r="CO265" i="1" s="1"/>
  <c r="CN267" i="1" l="1"/>
  <c r="CO266" i="1" a="1"/>
  <c r="CO266" i="1" s="1"/>
  <c r="CN268" i="1" l="1"/>
  <c r="CO267" i="1" a="1"/>
  <c r="CO267" i="1" s="1"/>
  <c r="CN269" i="1" l="1"/>
  <c r="CO268" i="1" a="1"/>
  <c r="CO268" i="1" s="1"/>
  <c r="CN270" i="1" l="1"/>
  <c r="CO269" i="1" a="1"/>
  <c r="CO269" i="1" s="1"/>
  <c r="CN271" i="1" l="1"/>
  <c r="CO270" i="1" a="1"/>
  <c r="CO270" i="1" s="1"/>
  <c r="CN272" i="1" l="1"/>
  <c r="CO271" i="1" a="1"/>
  <c r="CO271" i="1" s="1"/>
  <c r="CN273" i="1" l="1"/>
  <c r="CO272" i="1" a="1"/>
  <c r="CO272" i="1" s="1"/>
  <c r="CN274" i="1" l="1"/>
  <c r="CO273" i="1" a="1"/>
  <c r="CO273" i="1" s="1"/>
  <c r="CN275" i="1" l="1"/>
  <c r="CO274" i="1" a="1"/>
  <c r="CO274" i="1" s="1"/>
  <c r="CN276" i="1" l="1"/>
  <c r="CO275" i="1" a="1"/>
  <c r="CO275" i="1" s="1"/>
  <c r="CN277" i="1" l="1"/>
  <c r="CO276" i="1" a="1"/>
  <c r="CO276" i="1" s="1"/>
  <c r="CN278" i="1" l="1"/>
  <c r="CO277" i="1" a="1"/>
  <c r="CO277" i="1" s="1"/>
  <c r="CN279" i="1" l="1"/>
  <c r="CO278" i="1" a="1"/>
  <c r="CO278" i="1" s="1"/>
  <c r="CN280" i="1" l="1"/>
  <c r="CO279" i="1" a="1"/>
  <c r="CO279" i="1" s="1"/>
  <c r="CN281" i="1" l="1"/>
  <c r="CO280" i="1" a="1"/>
  <c r="CO280" i="1" s="1"/>
  <c r="CN282" i="1" l="1"/>
  <c r="CO281" i="1" a="1"/>
  <c r="CO281" i="1" s="1"/>
  <c r="CN283" i="1" l="1"/>
  <c r="CO282" i="1" a="1"/>
  <c r="CO282" i="1" s="1"/>
  <c r="CN284" i="1" l="1"/>
  <c r="CO283" i="1" a="1"/>
  <c r="CO283" i="1" s="1"/>
  <c r="CN285" i="1" l="1"/>
  <c r="CO284" i="1" a="1"/>
  <c r="CO284" i="1" s="1"/>
  <c r="CN286" i="1" l="1"/>
  <c r="CO285" i="1" a="1"/>
  <c r="CO285" i="1" s="1"/>
  <c r="CN287" i="1" l="1"/>
  <c r="CO286" i="1" a="1"/>
  <c r="CO286" i="1" s="1"/>
  <c r="CN288" i="1" l="1"/>
  <c r="CO287" i="1" a="1"/>
  <c r="CO287" i="1" s="1"/>
  <c r="CN289" i="1" l="1"/>
  <c r="CO288" i="1" a="1"/>
  <c r="CO288" i="1" s="1"/>
  <c r="CN290" i="1" l="1"/>
  <c r="CO289" i="1" a="1"/>
  <c r="CO289" i="1" s="1"/>
  <c r="CN291" i="1" l="1"/>
  <c r="CO290" i="1" a="1"/>
  <c r="CO290" i="1" s="1"/>
  <c r="CN292" i="1" l="1"/>
  <c r="CO291" i="1" a="1"/>
  <c r="CO291" i="1" s="1"/>
  <c r="CN293" i="1" l="1"/>
  <c r="CO292" i="1" a="1"/>
  <c r="CO292" i="1" s="1"/>
  <c r="CN294" i="1" l="1"/>
  <c r="CO293" i="1" a="1"/>
  <c r="CO293" i="1" s="1"/>
  <c r="CN295" i="1" l="1"/>
  <c r="CO294" i="1" a="1"/>
  <c r="CO294" i="1" s="1"/>
  <c r="CN296" i="1" l="1"/>
  <c r="CO295" i="1" a="1"/>
  <c r="CO295" i="1" s="1"/>
  <c r="CN297" i="1" l="1"/>
  <c r="CO296" i="1" a="1"/>
  <c r="CO296" i="1" s="1"/>
  <c r="CN298" i="1" l="1"/>
  <c r="CO297" i="1" a="1"/>
  <c r="CO297" i="1" s="1"/>
  <c r="CN299" i="1" l="1"/>
  <c r="CO298" i="1" a="1"/>
  <c r="CO298" i="1" s="1"/>
  <c r="CN300" i="1" l="1"/>
  <c r="CO299" i="1" a="1"/>
  <c r="CO299" i="1" s="1"/>
  <c r="CN301" i="1" l="1"/>
  <c r="CO300" i="1" a="1"/>
  <c r="CO300" i="1" s="1"/>
  <c r="CN302" i="1" l="1"/>
  <c r="CO301" i="1" a="1"/>
  <c r="CO301" i="1" s="1"/>
  <c r="CN303" i="1" l="1"/>
  <c r="CO302" i="1" a="1"/>
  <c r="CO302" i="1" s="1"/>
  <c r="CN304" i="1" l="1"/>
  <c r="CO303" i="1" a="1"/>
  <c r="CO303" i="1" s="1"/>
  <c r="CN305" i="1" l="1"/>
  <c r="CO304" i="1" a="1"/>
  <c r="CO304" i="1" s="1"/>
  <c r="CN306" i="1" l="1"/>
  <c r="CO305" i="1" a="1"/>
  <c r="CO305" i="1" s="1"/>
  <c r="CN307" i="1" l="1"/>
  <c r="CO306" i="1" a="1"/>
  <c r="CO306" i="1" s="1"/>
  <c r="CN308" i="1" l="1"/>
  <c r="CO307" i="1" a="1"/>
  <c r="CO307" i="1" s="1"/>
  <c r="CN309" i="1" l="1"/>
  <c r="CO308" i="1" a="1"/>
  <c r="CO308" i="1" s="1"/>
  <c r="CN310" i="1" l="1"/>
  <c r="CO309" i="1" a="1"/>
  <c r="CO309" i="1" s="1"/>
  <c r="CN311" i="1" l="1"/>
  <c r="CO310" i="1" a="1"/>
  <c r="CO310" i="1" s="1"/>
  <c r="CN312" i="1" l="1"/>
  <c r="CO311" i="1" a="1"/>
  <c r="CO311" i="1" s="1"/>
  <c r="CN313" i="1" l="1"/>
  <c r="CO312" i="1" a="1"/>
  <c r="CO312" i="1" s="1"/>
  <c r="CN314" i="1" l="1"/>
  <c r="CO313" i="1" a="1"/>
  <c r="CO313" i="1" s="1"/>
  <c r="CN315" i="1" l="1"/>
  <c r="CO314" i="1" a="1"/>
  <c r="CO314" i="1" s="1"/>
  <c r="CN316" i="1" l="1"/>
  <c r="CO315" i="1" a="1"/>
  <c r="CO315" i="1" s="1"/>
  <c r="CN317" i="1" l="1"/>
  <c r="CO316" i="1" a="1"/>
  <c r="CO316" i="1" s="1"/>
  <c r="CN318" i="1" l="1"/>
  <c r="CO317" i="1" a="1"/>
  <c r="CO317" i="1" s="1"/>
  <c r="CN319" i="1" l="1"/>
  <c r="CO318" i="1" a="1"/>
  <c r="CO318" i="1" s="1"/>
  <c r="CN320" i="1" l="1"/>
  <c r="CO319" i="1" a="1"/>
  <c r="CO319" i="1" s="1"/>
  <c r="CN321" i="1" l="1"/>
  <c r="CO320" i="1" a="1"/>
  <c r="CO320" i="1" s="1"/>
  <c r="CN322" i="1" l="1"/>
  <c r="CO321" i="1" a="1"/>
  <c r="CO321" i="1" s="1"/>
  <c r="CN323" i="1" l="1"/>
  <c r="CO322" i="1" a="1"/>
  <c r="CO322" i="1" s="1"/>
  <c r="CN324" i="1" l="1"/>
  <c r="CO323" i="1" a="1"/>
  <c r="CO323" i="1" s="1"/>
  <c r="CN325" i="1" l="1"/>
  <c r="CO324" i="1" a="1"/>
  <c r="CO324" i="1" s="1"/>
  <c r="CN326" i="1" l="1"/>
  <c r="CO325" i="1" a="1"/>
  <c r="CO325" i="1" s="1"/>
  <c r="CN327" i="1" l="1"/>
  <c r="CO326" i="1" a="1"/>
  <c r="CO326" i="1" s="1"/>
  <c r="CN328" i="1" l="1"/>
  <c r="CO327" i="1" a="1"/>
  <c r="CO327" i="1" s="1"/>
  <c r="CN329" i="1" l="1"/>
  <c r="CO328" i="1" a="1"/>
  <c r="CO328" i="1" s="1"/>
  <c r="CN330" i="1" l="1"/>
  <c r="CO329" i="1" a="1"/>
  <c r="CO329" i="1" s="1"/>
  <c r="CN331" i="1" l="1"/>
  <c r="CO330" i="1" a="1"/>
  <c r="CO330" i="1" s="1"/>
  <c r="CN332" i="1" l="1"/>
  <c r="CO331" i="1" a="1"/>
  <c r="CO331" i="1" s="1"/>
  <c r="CN333" i="1" l="1"/>
  <c r="CO332" i="1" a="1"/>
  <c r="CO332" i="1" s="1"/>
  <c r="CN334" i="1" l="1"/>
  <c r="CO333" i="1" a="1"/>
  <c r="CO333" i="1" s="1"/>
  <c r="CN335" i="1" l="1"/>
  <c r="CO334" i="1" a="1"/>
  <c r="CO334" i="1" s="1"/>
  <c r="CN336" i="1" l="1"/>
  <c r="CO335" i="1" a="1"/>
  <c r="CO335" i="1" s="1"/>
  <c r="CN337" i="1" l="1"/>
  <c r="CO336" i="1" a="1"/>
  <c r="CO336" i="1" s="1"/>
  <c r="CN338" i="1" l="1"/>
  <c r="CO337" i="1" a="1"/>
  <c r="CO337" i="1" s="1"/>
  <c r="CN339" i="1" l="1"/>
  <c r="CO338" i="1" a="1"/>
  <c r="CO338" i="1" s="1"/>
  <c r="CN340" i="1" l="1"/>
  <c r="CO339" i="1" a="1"/>
  <c r="CO339" i="1" s="1"/>
  <c r="CN341" i="1" l="1"/>
  <c r="CO340" i="1" a="1"/>
  <c r="CO340" i="1" s="1"/>
  <c r="CN342" i="1" l="1"/>
  <c r="CO341" i="1" a="1"/>
  <c r="CO341" i="1" s="1"/>
  <c r="CN343" i="1" l="1"/>
  <c r="CO342" i="1" a="1"/>
  <c r="CO342" i="1" s="1"/>
  <c r="CN344" i="1" l="1"/>
  <c r="CO343" i="1" a="1"/>
  <c r="CO343" i="1" s="1"/>
  <c r="CN345" i="1" l="1"/>
  <c r="CO344" i="1" a="1"/>
  <c r="CO344" i="1" s="1"/>
  <c r="CN346" i="1" l="1"/>
  <c r="CO345" i="1" a="1"/>
  <c r="CO345" i="1" s="1"/>
  <c r="CN347" i="1" l="1"/>
  <c r="CO346" i="1" a="1"/>
  <c r="CO346" i="1" s="1"/>
  <c r="CN348" i="1" l="1"/>
  <c r="CO347" i="1" a="1"/>
  <c r="CO347" i="1" s="1"/>
  <c r="CN349" i="1" l="1"/>
  <c r="CO348" i="1" a="1"/>
  <c r="CO348" i="1" s="1"/>
  <c r="CN350" i="1" l="1"/>
  <c r="CO349" i="1" a="1"/>
  <c r="CO349" i="1" s="1"/>
  <c r="CN351" i="1" l="1"/>
  <c r="CO350" i="1" a="1"/>
  <c r="CO350" i="1" s="1"/>
  <c r="CN352" i="1" l="1"/>
  <c r="CO351" i="1" a="1"/>
  <c r="CO351" i="1" s="1"/>
  <c r="CN353" i="1" l="1"/>
  <c r="CO352" i="1" a="1"/>
  <c r="CO352" i="1" s="1"/>
  <c r="CN354" i="1" l="1"/>
  <c r="CO353" i="1" a="1"/>
  <c r="CO353" i="1" s="1"/>
  <c r="CN355" i="1" l="1"/>
  <c r="CO354" i="1" a="1"/>
  <c r="CO354" i="1" s="1"/>
  <c r="CN356" i="1" l="1"/>
  <c r="CO355" i="1" a="1"/>
  <c r="CO355" i="1" s="1"/>
  <c r="CN357" i="1" l="1"/>
  <c r="CO356" i="1" a="1"/>
  <c r="CO356" i="1" s="1"/>
  <c r="CN358" i="1" l="1"/>
  <c r="CO357" i="1" a="1"/>
  <c r="CO357" i="1" s="1"/>
  <c r="CN359" i="1" l="1"/>
  <c r="CO358" i="1" a="1"/>
  <c r="CO358" i="1" s="1"/>
  <c r="CN360" i="1" l="1"/>
  <c r="CO359" i="1" a="1"/>
  <c r="CO359" i="1" s="1"/>
  <c r="CN361" i="1" l="1"/>
  <c r="CO360" i="1" a="1"/>
  <c r="CO360" i="1" s="1"/>
  <c r="CN362" i="1" l="1"/>
  <c r="CO361" i="1" a="1"/>
  <c r="CO361" i="1" s="1"/>
  <c r="CN363" i="1" l="1"/>
  <c r="CO362" i="1" a="1"/>
  <c r="CO362" i="1" s="1"/>
  <c r="CN364" i="1" l="1"/>
  <c r="CO363" i="1" a="1"/>
  <c r="CO363" i="1" s="1"/>
  <c r="CN365" i="1" l="1"/>
  <c r="CO364" i="1" a="1"/>
  <c r="CO364" i="1" s="1"/>
  <c r="CN366" i="1" l="1"/>
  <c r="CO365" i="1" a="1"/>
  <c r="CO365" i="1" s="1"/>
  <c r="CN367" i="1" l="1"/>
  <c r="CO366" i="1" a="1"/>
  <c r="CO366" i="1" s="1"/>
  <c r="CN368" i="1" l="1"/>
  <c r="CO367" i="1" a="1"/>
  <c r="CO367" i="1" s="1"/>
  <c r="CN369" i="1" l="1"/>
  <c r="CO368" i="1" a="1"/>
  <c r="CO368" i="1" s="1"/>
  <c r="CN370" i="1" l="1"/>
  <c r="CO369" i="1" a="1"/>
  <c r="CO369" i="1" s="1"/>
  <c r="CN371" i="1" l="1"/>
  <c r="CO370" i="1" a="1"/>
  <c r="CO370" i="1" s="1"/>
  <c r="CN372" i="1" l="1"/>
  <c r="CO371" i="1" a="1"/>
  <c r="CO371" i="1" s="1"/>
  <c r="CN373" i="1" l="1"/>
  <c r="CO372" i="1" a="1"/>
  <c r="CO372" i="1" s="1"/>
  <c r="CN374" i="1" l="1"/>
  <c r="CO373" i="1" a="1"/>
  <c r="CO373" i="1" s="1"/>
  <c r="CN375" i="1" l="1"/>
  <c r="CO374" i="1" a="1"/>
  <c r="CO374" i="1" s="1"/>
  <c r="CN376" i="1" l="1"/>
  <c r="CO375" i="1" a="1"/>
  <c r="CO375" i="1" s="1"/>
  <c r="CN377" i="1" l="1"/>
  <c r="CO376" i="1" a="1"/>
  <c r="CO376" i="1" s="1"/>
  <c r="CN378" i="1" l="1"/>
  <c r="CO377" i="1" a="1"/>
  <c r="CO377" i="1" s="1"/>
  <c r="CN379" i="1" l="1"/>
  <c r="CO378" i="1" a="1"/>
  <c r="CO378" i="1" s="1"/>
  <c r="CN380" i="1" l="1"/>
  <c r="CO379" i="1" a="1"/>
  <c r="CO379" i="1" s="1"/>
  <c r="CN381" i="1" l="1"/>
  <c r="CO380" i="1" a="1"/>
  <c r="CO380" i="1" s="1"/>
  <c r="CN382" i="1" l="1"/>
  <c r="CO381" i="1" a="1"/>
  <c r="CO381" i="1" s="1"/>
  <c r="CN383" i="1" l="1"/>
  <c r="CO382" i="1" a="1"/>
  <c r="CO382" i="1" s="1"/>
  <c r="CN384" i="1" l="1"/>
  <c r="CO383" i="1" a="1"/>
  <c r="CO383" i="1" s="1"/>
  <c r="CN385" i="1" l="1"/>
  <c r="CO384" i="1" a="1"/>
  <c r="CO384" i="1" s="1"/>
  <c r="CN386" i="1" l="1"/>
  <c r="CO385" i="1" a="1"/>
  <c r="CO385" i="1" s="1"/>
  <c r="CN387" i="1" l="1"/>
  <c r="CO386" i="1" a="1"/>
  <c r="CO386" i="1" s="1"/>
  <c r="CN388" i="1" l="1"/>
  <c r="CO387" i="1" a="1"/>
  <c r="CO387" i="1" s="1"/>
  <c r="CN389" i="1" l="1"/>
  <c r="CO388" i="1" a="1"/>
  <c r="CO388" i="1" s="1"/>
  <c r="CN390" i="1" l="1"/>
  <c r="CO389" i="1" a="1"/>
  <c r="CO389" i="1" s="1"/>
  <c r="CN391" i="1" l="1"/>
  <c r="CO390" i="1" a="1"/>
  <c r="CO390" i="1" s="1"/>
  <c r="CN392" i="1" l="1"/>
  <c r="CO391" i="1" a="1"/>
  <c r="CO391" i="1" s="1"/>
  <c r="CN393" i="1" l="1"/>
  <c r="CO392" i="1" a="1"/>
  <c r="CO392" i="1" s="1"/>
  <c r="CN394" i="1" l="1"/>
  <c r="CO393" i="1" a="1"/>
  <c r="CO393" i="1" s="1"/>
  <c r="CN395" i="1" l="1"/>
  <c r="CO394" i="1" a="1"/>
  <c r="CO394" i="1" s="1"/>
  <c r="CN396" i="1" l="1"/>
  <c r="CO395" i="1" a="1"/>
  <c r="CO395" i="1" s="1"/>
  <c r="CN397" i="1" l="1"/>
  <c r="CO396" i="1" a="1"/>
  <c r="CO396" i="1" s="1"/>
  <c r="CN398" i="1" l="1"/>
  <c r="CO397" i="1" a="1"/>
  <c r="CO397" i="1" s="1"/>
  <c r="CN399" i="1" l="1"/>
  <c r="CO398" i="1" a="1"/>
  <c r="CO398" i="1" s="1"/>
  <c r="CN400" i="1" l="1"/>
  <c r="CO399" i="1" a="1"/>
  <c r="CO399" i="1" s="1"/>
  <c r="CN401" i="1" l="1"/>
  <c r="CO400" i="1" a="1"/>
  <c r="CO400" i="1" s="1"/>
  <c r="CN402" i="1" l="1"/>
  <c r="CO401" i="1" a="1"/>
  <c r="CO401" i="1" s="1"/>
  <c r="CN403" i="1" l="1"/>
  <c r="CO402" i="1" a="1"/>
  <c r="CO402" i="1" s="1"/>
  <c r="CN404" i="1" l="1"/>
  <c r="CO403" i="1" a="1"/>
  <c r="CO403" i="1" s="1"/>
  <c r="CN405" i="1" l="1"/>
  <c r="CO404" i="1" a="1"/>
  <c r="CO404" i="1" s="1"/>
  <c r="CN406" i="1" l="1"/>
  <c r="CO405" i="1" a="1"/>
  <c r="CO405" i="1" s="1"/>
  <c r="CN407" i="1" l="1"/>
  <c r="CO406" i="1" a="1"/>
  <c r="CO406" i="1" s="1"/>
  <c r="CN408" i="1" l="1"/>
  <c r="CO407" i="1" a="1"/>
  <c r="CO407" i="1" s="1"/>
  <c r="CN409" i="1" l="1"/>
  <c r="CO408" i="1" a="1"/>
  <c r="CO408" i="1" s="1"/>
  <c r="CN410" i="1" l="1"/>
  <c r="CO409" i="1" a="1"/>
  <c r="CO409" i="1" s="1"/>
  <c r="CN411" i="1" l="1"/>
  <c r="CO410" i="1" a="1"/>
  <c r="CO410" i="1" s="1"/>
  <c r="CN412" i="1" l="1"/>
  <c r="CO411" i="1" a="1"/>
  <c r="CO411" i="1" s="1"/>
  <c r="CN413" i="1" l="1"/>
  <c r="CO412" i="1" a="1"/>
  <c r="CO412" i="1" s="1"/>
  <c r="CN414" i="1" l="1"/>
  <c r="CO413" i="1" a="1"/>
  <c r="CO413" i="1" s="1"/>
  <c r="CN415" i="1" l="1"/>
  <c r="CO414" i="1" a="1"/>
  <c r="CO414" i="1" s="1"/>
  <c r="CN416" i="1" l="1"/>
  <c r="CO415" i="1" a="1"/>
  <c r="CO415" i="1" s="1"/>
  <c r="CN417" i="1" l="1"/>
  <c r="CO416" i="1" a="1"/>
  <c r="CO416" i="1" s="1"/>
  <c r="CN418" i="1" l="1"/>
  <c r="CO417" i="1" a="1"/>
  <c r="CO417" i="1" s="1"/>
  <c r="CO418" i="1" l="1" a="1"/>
  <c r="CO418" i="1" s="1"/>
  <c r="CN419" i="1"/>
  <c r="CN420" i="1" l="1"/>
  <c r="CO419" i="1" a="1"/>
  <c r="CO419" i="1" s="1"/>
  <c r="CN421" i="1" l="1"/>
  <c r="CO420" i="1" a="1"/>
  <c r="CO420" i="1" s="1"/>
  <c r="CO421" i="1" l="1" a="1"/>
  <c r="CO421" i="1" s="1"/>
  <c r="CN422" i="1"/>
  <c r="CO422" i="1" l="1" a="1"/>
  <c r="CO422" i="1" s="1"/>
  <c r="CO423" i="1" s="1" a="1"/>
  <c r="CO423" i="1" s="1"/>
  <c r="CO424" i="1" s="1" a="1"/>
  <c r="CO424" i="1" s="1"/>
  <c r="CO425" i="1" s="1" a="1"/>
  <c r="CO425" i="1" s="1"/>
  <c r="CN423" i="1"/>
  <c r="CN424" i="1" s="1"/>
  <c r="CN425" i="1" s="1"/>
  <c r="CN426" i="1" s="1"/>
  <c r="CN427" i="1" l="1"/>
  <c r="CO426" i="1" a="1"/>
  <c r="CO426" i="1" s="1"/>
  <c r="CO427" i="1" l="1" a="1"/>
  <c r="CO427" i="1" s="1"/>
  <c r="CN428" i="1"/>
  <c r="CN429" i="1" l="1"/>
  <c r="CO428" i="1" a="1"/>
  <c r="CO428" i="1" s="1"/>
  <c r="CN430" i="1" l="1"/>
  <c r="CN431" i="1" s="1"/>
  <c r="CO429" i="1" a="1"/>
  <c r="CO429" i="1" s="1"/>
  <c r="CO430" i="1" s="1" a="1"/>
  <c r="CO430" i="1" s="1"/>
  <c r="CN432" i="1" l="1"/>
  <c r="CO431" i="1" a="1"/>
  <c r="CO431" i="1" s="1"/>
  <c r="CN433" i="1" l="1"/>
  <c r="CO432" i="1" a="1"/>
  <c r="CO432" i="1" s="1"/>
  <c r="CN434" i="1" l="1"/>
  <c r="CO433" i="1" a="1"/>
  <c r="CO433" i="1" s="1"/>
  <c r="CN435" i="1" l="1"/>
  <c r="CO434" i="1" a="1"/>
  <c r="CO434" i="1" s="1"/>
  <c r="CN436" i="1" l="1"/>
  <c r="CO435" i="1" a="1"/>
  <c r="CO435" i="1" s="1"/>
  <c r="CN437" i="1" l="1"/>
  <c r="CO436" i="1" a="1"/>
  <c r="CO436" i="1" s="1"/>
  <c r="CN438" i="1" l="1"/>
  <c r="CO437" i="1" a="1"/>
  <c r="CO437" i="1" s="1"/>
  <c r="CN439" i="1" l="1"/>
  <c r="CO438" i="1" a="1"/>
  <c r="CO438" i="1" s="1"/>
  <c r="CN440" i="1" l="1"/>
  <c r="CO439" i="1" a="1"/>
  <c r="CO439" i="1" s="1"/>
  <c r="CN441" i="1" l="1"/>
  <c r="CO440" i="1" a="1"/>
  <c r="CO440" i="1" s="1"/>
  <c r="CN442" i="1" l="1"/>
  <c r="CO441" i="1" a="1"/>
  <c r="CO441" i="1" s="1"/>
  <c r="CN443" i="1" l="1"/>
  <c r="CO442" i="1" a="1"/>
  <c r="CO442" i="1" s="1"/>
  <c r="CN444" i="1" l="1"/>
  <c r="CO443" i="1" a="1"/>
  <c r="CO443" i="1" s="1"/>
  <c r="CN445" i="1" l="1"/>
  <c r="CO444" i="1" a="1"/>
  <c r="CO444" i="1" s="1"/>
  <c r="CN446" i="1" l="1"/>
  <c r="CO445" i="1" a="1"/>
  <c r="CO445" i="1" s="1"/>
  <c r="CN447" i="1" l="1"/>
  <c r="CO446" i="1" a="1"/>
  <c r="CO446" i="1" s="1"/>
  <c r="CN448" i="1" l="1"/>
  <c r="CO447" i="1" a="1"/>
  <c r="CO447" i="1" s="1"/>
  <c r="CN449" i="1" l="1"/>
  <c r="CO448" i="1" a="1"/>
  <c r="CO448" i="1" s="1"/>
  <c r="CN450" i="1" l="1"/>
  <c r="CO449" i="1" a="1"/>
  <c r="CO449" i="1" s="1"/>
  <c r="CN451" i="1" l="1"/>
  <c r="CO450" i="1" a="1"/>
  <c r="CO450" i="1" s="1"/>
  <c r="CN452" i="1" l="1"/>
  <c r="CO451" i="1" a="1"/>
  <c r="CO451" i="1" s="1"/>
  <c r="CN453" i="1" l="1"/>
  <c r="CO452" i="1" a="1"/>
  <c r="CO452" i="1" s="1"/>
  <c r="CN454" i="1" l="1"/>
  <c r="CO453" i="1" a="1"/>
  <c r="CO453" i="1" s="1"/>
  <c r="CN455" i="1" l="1"/>
  <c r="CO454" i="1" a="1"/>
  <c r="CO454" i="1" s="1"/>
  <c r="CN456" i="1" l="1"/>
  <c r="CO455" i="1" a="1"/>
  <c r="CO455" i="1" s="1"/>
  <c r="CN457" i="1" l="1"/>
  <c r="CO456" i="1" a="1"/>
  <c r="CO456" i="1" s="1"/>
  <c r="CN458" i="1" l="1"/>
  <c r="CO457" i="1" a="1"/>
  <c r="CO457" i="1" s="1"/>
  <c r="CN459" i="1" l="1"/>
  <c r="CO458" i="1" a="1"/>
  <c r="CO458" i="1" s="1"/>
  <c r="CN460" i="1" l="1"/>
  <c r="CO459" i="1" a="1"/>
  <c r="CO459" i="1" s="1"/>
  <c r="CN461" i="1" l="1"/>
  <c r="CO460" i="1" a="1"/>
  <c r="CO460" i="1" s="1"/>
  <c r="CN462" i="1" l="1"/>
  <c r="CO461" i="1" a="1"/>
  <c r="CO461" i="1" s="1"/>
  <c r="CN463" i="1" l="1"/>
  <c r="CO462" i="1" a="1"/>
  <c r="CO462" i="1" s="1"/>
  <c r="CN464" i="1" l="1"/>
  <c r="CO463" i="1" a="1"/>
  <c r="CO463" i="1" s="1"/>
  <c r="CN465" i="1" l="1"/>
  <c r="CO464" i="1" a="1"/>
  <c r="CO464" i="1" s="1"/>
  <c r="CN466" i="1" l="1"/>
  <c r="CO465" i="1" a="1"/>
  <c r="CO465" i="1" s="1"/>
  <c r="CN467" i="1" l="1"/>
  <c r="CO466" i="1" a="1"/>
  <c r="CO466" i="1" s="1"/>
  <c r="CN468" i="1" l="1"/>
  <c r="CO467" i="1" a="1"/>
  <c r="CO467" i="1" s="1"/>
  <c r="CN469" i="1" l="1"/>
  <c r="CO468" i="1" a="1"/>
  <c r="CO468" i="1" s="1"/>
  <c r="CN470" i="1" l="1"/>
  <c r="CO469" i="1" a="1"/>
  <c r="CO469" i="1" s="1"/>
  <c r="CN471" i="1" l="1"/>
  <c r="CO470" i="1" a="1"/>
  <c r="CO470" i="1" s="1"/>
  <c r="CN472" i="1" l="1"/>
  <c r="CO471" i="1" a="1"/>
  <c r="CO471" i="1" s="1"/>
  <c r="CN473" i="1" l="1"/>
  <c r="CO472" i="1" a="1"/>
  <c r="CO472" i="1" s="1"/>
  <c r="CN474" i="1" l="1"/>
  <c r="CO473" i="1" a="1"/>
  <c r="CO473" i="1" s="1"/>
  <c r="CN475" i="1" l="1"/>
  <c r="CO474" i="1" a="1"/>
  <c r="CO474" i="1" s="1"/>
  <c r="CN476" i="1" l="1"/>
  <c r="CO475" i="1" a="1"/>
  <c r="CO475" i="1" s="1"/>
  <c r="CN477" i="1" l="1"/>
  <c r="CO476" i="1" a="1"/>
  <c r="CO476" i="1" s="1"/>
  <c r="CN478" i="1" l="1"/>
  <c r="CO477" i="1" a="1"/>
  <c r="CO477" i="1" s="1"/>
  <c r="CN479" i="1" l="1"/>
  <c r="CO478" i="1" a="1"/>
  <c r="CO478" i="1" s="1"/>
  <c r="CN480" i="1" l="1"/>
  <c r="CO479" i="1" a="1"/>
  <c r="CO479" i="1" s="1"/>
  <c r="CN481" i="1" l="1"/>
  <c r="CO480" i="1" a="1"/>
  <c r="CO480" i="1" s="1"/>
  <c r="CN482" i="1" l="1"/>
  <c r="CO481" i="1" a="1"/>
  <c r="CO481" i="1" s="1"/>
  <c r="CN483" i="1" l="1"/>
  <c r="CO482" i="1" a="1"/>
  <c r="CO482" i="1" s="1"/>
  <c r="CN484" i="1" l="1"/>
  <c r="CO483" i="1" a="1"/>
  <c r="CO483" i="1" s="1"/>
  <c r="CN485" i="1" l="1"/>
  <c r="CO484" i="1" a="1"/>
  <c r="CO484" i="1" s="1"/>
  <c r="CN486" i="1" l="1"/>
  <c r="CO485" i="1" a="1"/>
  <c r="CO485" i="1" s="1"/>
  <c r="CN487" i="1" l="1"/>
  <c r="CO486" i="1" a="1"/>
  <c r="CO486" i="1" s="1"/>
  <c r="CN488" i="1" l="1"/>
  <c r="CO487" i="1" a="1"/>
  <c r="CO487" i="1" s="1"/>
  <c r="CN489" i="1" l="1"/>
  <c r="CO488" i="1" a="1"/>
  <c r="CO488" i="1" s="1"/>
  <c r="CN490" i="1" l="1"/>
  <c r="CO489" i="1" a="1"/>
  <c r="CO489" i="1" s="1"/>
  <c r="CN491" i="1" l="1"/>
  <c r="CO490" i="1" a="1"/>
  <c r="CO490" i="1" s="1"/>
  <c r="CN492" i="1" l="1"/>
  <c r="CO491" i="1" a="1"/>
  <c r="CO491" i="1" s="1"/>
  <c r="CN493" i="1" l="1"/>
  <c r="CO492" i="1" a="1"/>
  <c r="CO492" i="1" s="1"/>
  <c r="CN494" i="1" l="1"/>
  <c r="CO493" i="1" a="1"/>
  <c r="CO493" i="1" s="1"/>
  <c r="CN495" i="1" l="1"/>
  <c r="CO494" i="1" a="1"/>
  <c r="CO494" i="1" s="1"/>
  <c r="CN496" i="1" l="1"/>
  <c r="CO495" i="1" a="1"/>
  <c r="CO495" i="1" s="1"/>
  <c r="CN497" i="1" l="1"/>
  <c r="CO496" i="1" a="1"/>
  <c r="CO496" i="1" s="1"/>
  <c r="CN498" i="1" l="1"/>
  <c r="CO497" i="1" a="1"/>
  <c r="CO497" i="1" s="1"/>
  <c r="CN499" i="1" l="1"/>
  <c r="CO498" i="1" a="1"/>
  <c r="CO498" i="1" s="1"/>
  <c r="CN500" i="1" l="1"/>
  <c r="CO499" i="1" a="1"/>
  <c r="CO499" i="1" s="1"/>
  <c r="CN501" i="1" l="1"/>
  <c r="CO500" i="1" a="1"/>
  <c r="CO500" i="1" s="1"/>
  <c r="CN502" i="1" l="1"/>
  <c r="CO501" i="1" a="1"/>
  <c r="CO501" i="1" s="1"/>
  <c r="CN503" i="1" l="1"/>
  <c r="CO502" i="1" a="1"/>
  <c r="CO502" i="1" s="1"/>
  <c r="CN504" i="1" l="1"/>
  <c r="CO503" i="1" a="1"/>
  <c r="CO503" i="1" s="1"/>
  <c r="CN505" i="1" l="1"/>
  <c r="CO504" i="1" a="1"/>
  <c r="CO504" i="1" s="1"/>
  <c r="CN506" i="1" l="1"/>
  <c r="CO505" i="1" a="1"/>
  <c r="CO505" i="1" s="1"/>
  <c r="CN507" i="1" l="1"/>
  <c r="CO506" i="1" a="1"/>
  <c r="CO506" i="1" s="1"/>
  <c r="CN508" i="1" l="1"/>
  <c r="CO507" i="1" a="1"/>
  <c r="CO507" i="1" s="1"/>
  <c r="CN509" i="1" l="1"/>
  <c r="CO508" i="1" a="1"/>
  <c r="CO508" i="1" s="1"/>
  <c r="CN510" i="1" l="1"/>
  <c r="CO509" i="1" a="1"/>
  <c r="CO509" i="1" s="1"/>
  <c r="CN511" i="1" l="1"/>
  <c r="CO510" i="1" a="1"/>
  <c r="CO510" i="1" s="1"/>
  <c r="CN512" i="1" l="1"/>
  <c r="CO511" i="1" a="1"/>
  <c r="CO511" i="1" s="1"/>
  <c r="CN513" i="1" l="1"/>
  <c r="CO512" i="1" a="1"/>
  <c r="CO512" i="1" s="1"/>
  <c r="CN514" i="1" l="1"/>
  <c r="CO513" i="1" a="1"/>
  <c r="CO513" i="1" s="1"/>
  <c r="CN515" i="1" l="1"/>
  <c r="CO514" i="1" a="1"/>
  <c r="CO514" i="1" s="1"/>
  <c r="CN516" i="1" l="1"/>
  <c r="CO515" i="1" a="1"/>
  <c r="CO515" i="1" s="1"/>
  <c r="CN517" i="1" l="1"/>
  <c r="CO516" i="1" a="1"/>
  <c r="CO516" i="1" s="1"/>
  <c r="CN518" i="1" l="1"/>
  <c r="CO517" i="1" a="1"/>
  <c r="CO517" i="1" s="1"/>
  <c r="CN519" i="1" l="1"/>
  <c r="CO518" i="1" a="1"/>
  <c r="CO518" i="1" s="1"/>
  <c r="CN520" i="1" l="1"/>
  <c r="CO519" i="1" a="1"/>
  <c r="CO519" i="1" s="1"/>
  <c r="CN521" i="1" l="1"/>
  <c r="CO520" i="1" a="1"/>
  <c r="CO520" i="1" s="1"/>
  <c r="CN522" i="1" l="1"/>
  <c r="CO521" i="1" a="1"/>
  <c r="CO521" i="1" s="1"/>
  <c r="CN523" i="1" l="1"/>
  <c r="CO522" i="1" a="1"/>
  <c r="CO522" i="1" s="1"/>
  <c r="CN524" i="1" l="1"/>
  <c r="CO523" i="1" a="1"/>
  <c r="CO523" i="1" s="1"/>
  <c r="CN525" i="1" l="1"/>
  <c r="CO524" i="1" a="1"/>
  <c r="CO524" i="1" s="1"/>
  <c r="CN526" i="1" l="1"/>
  <c r="CO525" i="1" a="1"/>
  <c r="CO525" i="1" s="1"/>
  <c r="CN527" i="1" l="1"/>
  <c r="CO526" i="1" a="1"/>
  <c r="CO526" i="1" s="1"/>
  <c r="CN528" i="1" l="1"/>
  <c r="CO527" i="1" a="1"/>
  <c r="CO527" i="1" s="1"/>
  <c r="CN529" i="1" l="1"/>
  <c r="CO528" i="1" a="1"/>
  <c r="CO528" i="1" s="1"/>
  <c r="CN530" i="1" l="1"/>
  <c r="CO529" i="1" a="1"/>
  <c r="CO529" i="1" s="1"/>
  <c r="CN531" i="1" l="1"/>
  <c r="CO530" i="1" a="1"/>
  <c r="CO530" i="1" s="1"/>
  <c r="CN532" i="1" l="1"/>
  <c r="CO531" i="1" a="1"/>
  <c r="CO531" i="1" s="1"/>
  <c r="CN533" i="1" l="1"/>
  <c r="CO532" i="1" a="1"/>
  <c r="CO532" i="1" s="1"/>
  <c r="CN534" i="1" l="1"/>
  <c r="CO533" i="1" a="1"/>
  <c r="CO533" i="1" s="1"/>
  <c r="CN535" i="1" l="1"/>
  <c r="CO534" i="1" a="1"/>
  <c r="CO534" i="1" s="1"/>
  <c r="CN536" i="1" l="1"/>
  <c r="CO535" i="1" a="1"/>
  <c r="CO535" i="1" s="1"/>
  <c r="CN537" i="1" l="1"/>
  <c r="CO536" i="1" a="1"/>
  <c r="CO536" i="1" s="1"/>
  <c r="CN538" i="1" l="1"/>
  <c r="CO537" i="1" a="1"/>
  <c r="CO537" i="1" s="1"/>
  <c r="CN539" i="1" l="1"/>
  <c r="CO538" i="1" a="1"/>
  <c r="CO538" i="1" s="1"/>
  <c r="CN540" i="1" l="1"/>
  <c r="CO539" i="1" a="1"/>
  <c r="CO539" i="1" s="1"/>
  <c r="CN541" i="1" l="1"/>
  <c r="CO540" i="1" a="1"/>
  <c r="CO540" i="1" s="1"/>
  <c r="CN542" i="1" l="1"/>
  <c r="CO541" i="1" a="1"/>
  <c r="CO541" i="1" s="1"/>
  <c r="CN543" i="1" l="1"/>
  <c r="CO542" i="1" a="1"/>
  <c r="CO542" i="1" s="1"/>
  <c r="CN544" i="1" l="1"/>
  <c r="CO543" i="1" a="1"/>
  <c r="CO543" i="1" s="1"/>
  <c r="CN545" i="1" l="1"/>
  <c r="CO544" i="1" a="1"/>
  <c r="CO544" i="1" s="1"/>
  <c r="CN546" i="1" l="1"/>
  <c r="CO545" i="1" a="1"/>
  <c r="CO545" i="1" s="1"/>
  <c r="CN547" i="1" l="1"/>
  <c r="CO546" i="1" a="1"/>
  <c r="CO546" i="1" s="1"/>
  <c r="CN548" i="1" l="1"/>
  <c r="CO547" i="1" a="1"/>
  <c r="CO547" i="1" s="1"/>
  <c r="CN549" i="1" l="1"/>
  <c r="CO548" i="1" a="1"/>
  <c r="CO548" i="1" s="1"/>
  <c r="CN550" i="1" l="1"/>
  <c r="CO549" i="1" a="1"/>
  <c r="CO549" i="1" s="1"/>
  <c r="CN551" i="1" l="1"/>
  <c r="CO550" i="1" a="1"/>
  <c r="CO550" i="1" s="1"/>
  <c r="CN552" i="1" l="1"/>
  <c r="CO551" i="1" a="1"/>
  <c r="CO551" i="1" s="1"/>
  <c r="CN553" i="1" l="1"/>
  <c r="CO552" i="1" a="1"/>
  <c r="CO552" i="1" s="1"/>
  <c r="CN554" i="1" l="1"/>
  <c r="CO553" i="1" a="1"/>
  <c r="CO553" i="1" s="1"/>
  <c r="CN555" i="1" l="1"/>
  <c r="CO554" i="1" a="1"/>
  <c r="CO554" i="1" s="1"/>
  <c r="CN556" i="1" l="1"/>
  <c r="CO555" i="1" a="1"/>
  <c r="CO555" i="1" s="1"/>
  <c r="CN557" i="1" l="1"/>
  <c r="CO556" i="1" a="1"/>
  <c r="CO556" i="1" s="1"/>
  <c r="CN558" i="1" l="1"/>
  <c r="CO557" i="1" a="1"/>
  <c r="CO557" i="1" s="1"/>
  <c r="CN559" i="1" l="1"/>
  <c r="CO558" i="1" a="1"/>
  <c r="CO558" i="1" s="1"/>
  <c r="CN560" i="1" l="1"/>
  <c r="CO559" i="1" a="1"/>
  <c r="CO559" i="1" s="1"/>
  <c r="CN561" i="1" l="1"/>
  <c r="CO560" i="1" a="1"/>
  <c r="CO560" i="1" s="1"/>
  <c r="CN562" i="1" l="1"/>
  <c r="CO561" i="1" a="1"/>
  <c r="CO561" i="1" s="1"/>
  <c r="CN563" i="1" l="1"/>
  <c r="CO562" i="1" a="1"/>
  <c r="CO562" i="1" s="1"/>
  <c r="CN564" i="1" l="1"/>
  <c r="CO563" i="1" a="1"/>
  <c r="CO563" i="1" s="1"/>
  <c r="CN565" i="1" l="1"/>
  <c r="CO564" i="1" a="1"/>
  <c r="CO564" i="1" s="1"/>
  <c r="CN566" i="1" l="1"/>
  <c r="CO565" i="1" a="1"/>
  <c r="CO565" i="1" s="1"/>
  <c r="CN567" i="1" l="1"/>
  <c r="CO566" i="1" a="1"/>
  <c r="CO566" i="1" s="1"/>
  <c r="CN568" i="1" l="1"/>
  <c r="CO567" i="1" a="1"/>
  <c r="CO567" i="1" s="1"/>
  <c r="CN569" i="1" l="1"/>
  <c r="CO568" i="1" a="1"/>
  <c r="CO568" i="1" s="1"/>
  <c r="CN570" i="1" l="1"/>
  <c r="CO569" i="1" a="1"/>
  <c r="CO569" i="1" s="1"/>
  <c r="CN571" i="1" l="1"/>
  <c r="CO570" i="1" a="1"/>
  <c r="CO570" i="1" s="1"/>
  <c r="CN572" i="1" l="1"/>
  <c r="CO571" i="1" a="1"/>
  <c r="CO571" i="1" s="1"/>
  <c r="CN573" i="1" l="1"/>
  <c r="CO572" i="1" a="1"/>
  <c r="CO572" i="1" s="1"/>
  <c r="CN574" i="1" l="1"/>
  <c r="CO573" i="1" a="1"/>
  <c r="CO573" i="1" s="1"/>
  <c r="CN575" i="1" l="1"/>
  <c r="CO574" i="1" a="1"/>
  <c r="CO574" i="1" s="1"/>
  <c r="CN576" i="1" l="1"/>
  <c r="CO575" i="1" a="1"/>
  <c r="CO575" i="1" s="1"/>
  <c r="CN577" i="1" l="1"/>
  <c r="CO576" i="1" a="1"/>
  <c r="CO576" i="1" s="1"/>
  <c r="CN578" i="1" l="1"/>
  <c r="CO577" i="1" a="1"/>
  <c r="CO577" i="1" s="1"/>
  <c r="CN579" i="1" l="1"/>
  <c r="CO578" i="1" a="1"/>
  <c r="CO578" i="1" s="1"/>
  <c r="CN580" i="1" l="1"/>
  <c r="CO579" i="1" a="1"/>
  <c r="CO579" i="1" s="1"/>
  <c r="CN581" i="1" l="1"/>
  <c r="CO580" i="1" a="1"/>
  <c r="CO580" i="1" s="1"/>
  <c r="CN582" i="1" l="1"/>
  <c r="CO581" i="1" a="1"/>
  <c r="CO581" i="1" s="1"/>
  <c r="CN583" i="1" l="1"/>
  <c r="CO582" i="1" a="1"/>
  <c r="CO582" i="1" s="1"/>
  <c r="CN584" i="1" l="1"/>
  <c r="CO583" i="1" a="1"/>
  <c r="CO583" i="1" s="1"/>
  <c r="CN585" i="1" l="1"/>
  <c r="CO584" i="1" a="1"/>
  <c r="CO584" i="1" s="1"/>
  <c r="CN586" i="1" l="1"/>
  <c r="CO585" i="1" a="1"/>
  <c r="CO585" i="1" s="1"/>
  <c r="CN587" i="1" l="1"/>
  <c r="CO586" i="1" a="1"/>
  <c r="CO586" i="1" s="1"/>
  <c r="CN588" i="1" l="1"/>
  <c r="CO587" i="1" a="1"/>
  <c r="CO587" i="1" s="1"/>
  <c r="CN589" i="1" l="1"/>
  <c r="CO588" i="1" a="1"/>
  <c r="CO588" i="1" s="1"/>
  <c r="CN590" i="1" l="1"/>
  <c r="CO589" i="1" a="1"/>
  <c r="CO589" i="1" s="1"/>
  <c r="CN591" i="1" l="1"/>
  <c r="CO590" i="1" a="1"/>
  <c r="CO590" i="1" s="1"/>
  <c r="CN592" i="1" l="1"/>
  <c r="CO591" i="1" a="1"/>
  <c r="CO591" i="1" s="1"/>
  <c r="CN593" i="1" l="1"/>
  <c r="CO592" i="1" a="1"/>
  <c r="CO592" i="1" s="1"/>
  <c r="CN594" i="1" l="1"/>
  <c r="CO593" i="1" a="1"/>
  <c r="CO593" i="1" s="1"/>
  <c r="CN595" i="1" l="1"/>
  <c r="CO594" i="1" a="1"/>
  <c r="CO594" i="1" s="1"/>
  <c r="CN596" i="1" l="1"/>
  <c r="CO595" i="1" a="1"/>
  <c r="CO595" i="1" s="1"/>
  <c r="CN597" i="1" l="1"/>
  <c r="CO596" i="1" a="1"/>
  <c r="CO596" i="1" s="1"/>
  <c r="CN598" i="1" l="1"/>
  <c r="CO597" i="1" a="1"/>
  <c r="CO597" i="1" s="1"/>
  <c r="CN599" i="1" l="1"/>
  <c r="CO598" i="1" a="1"/>
  <c r="CO598" i="1" s="1"/>
  <c r="CN600" i="1" l="1"/>
  <c r="CO599" i="1" a="1"/>
  <c r="CO599" i="1" s="1"/>
  <c r="CN601" i="1" l="1"/>
  <c r="CO600" i="1" a="1"/>
  <c r="CO600" i="1" s="1"/>
  <c r="CN602" i="1" l="1"/>
  <c r="CO601" i="1" a="1"/>
  <c r="CO601" i="1" s="1"/>
  <c r="CN603" i="1" l="1"/>
  <c r="CO602" i="1" a="1"/>
  <c r="CO602" i="1" s="1"/>
  <c r="CN604" i="1" l="1"/>
  <c r="CO603" i="1" a="1"/>
  <c r="CO603" i="1" s="1"/>
  <c r="CN605" i="1" l="1"/>
  <c r="CO604" i="1" a="1"/>
  <c r="CO604" i="1" s="1"/>
  <c r="CN606" i="1" l="1"/>
  <c r="CO605" i="1" a="1"/>
  <c r="CO605" i="1" s="1"/>
  <c r="CN607" i="1" l="1"/>
  <c r="CO606" i="1" a="1"/>
  <c r="CO606" i="1" s="1"/>
  <c r="CN608" i="1" l="1"/>
  <c r="CO607" i="1" a="1"/>
  <c r="CO607" i="1" s="1"/>
  <c r="CN609" i="1" l="1"/>
  <c r="CO608" i="1" a="1"/>
  <c r="CO608" i="1" s="1"/>
  <c r="CN610" i="1" l="1"/>
  <c r="CO609" i="1" a="1"/>
  <c r="CO609" i="1" s="1"/>
  <c r="CN611" i="1" l="1"/>
  <c r="CO610" i="1" a="1"/>
  <c r="CO610" i="1" s="1"/>
  <c r="CN612" i="1" l="1"/>
  <c r="CO611" i="1" a="1"/>
  <c r="CO611" i="1" s="1"/>
  <c r="CN613" i="1" l="1"/>
  <c r="CO612" i="1" a="1"/>
  <c r="CO612" i="1" s="1"/>
  <c r="CN614" i="1" l="1"/>
  <c r="CO613" i="1" a="1"/>
  <c r="CO613" i="1" s="1"/>
  <c r="CN615" i="1" l="1"/>
  <c r="CO614" i="1" a="1"/>
  <c r="CO614" i="1" s="1"/>
  <c r="CN616" i="1" l="1"/>
  <c r="CO615" i="1" a="1"/>
  <c r="CO615" i="1" s="1"/>
  <c r="CN617" i="1" l="1"/>
  <c r="CO616" i="1" a="1"/>
  <c r="CO616" i="1" s="1"/>
  <c r="CN618" i="1" l="1"/>
  <c r="CO617" i="1" a="1"/>
  <c r="CO617" i="1" s="1"/>
  <c r="CO618" i="1" l="1" a="1"/>
  <c r="CO618" i="1" s="1"/>
  <c r="CN619" i="1"/>
  <c r="CN620" i="1" l="1"/>
  <c r="CN621" i="1" s="1"/>
  <c r="CN622" i="1" s="1"/>
  <c r="CO619" i="1" a="1"/>
  <c r="CO619" i="1" s="1"/>
  <c r="CO620" i="1" s="1" a="1"/>
  <c r="CO620" i="1" s="1"/>
  <c r="CO621" i="1" s="1" a="1"/>
  <c r="CO621" i="1" s="1"/>
  <c r="CN623" i="1" l="1"/>
  <c r="CO622" i="1" a="1"/>
  <c r="CO622" i="1" s="1"/>
  <c r="CN624" i="1" l="1"/>
  <c r="CO623" i="1" a="1"/>
  <c r="CO623" i="1" s="1"/>
  <c r="CO624" i="1" l="1" a="1"/>
  <c r="CO624" i="1" s="1"/>
  <c r="CN625" i="1"/>
  <c r="CN626" i="1" s="1"/>
  <c r="CN627" i="1" s="1"/>
  <c r="CN628" i="1" s="1"/>
  <c r="CN629" i="1" s="1"/>
  <c r="CO625" i="1" l="1" a="1"/>
  <c r="CO625" i="1" s="1"/>
  <c r="CO626" i="1" s="1" a="1"/>
  <c r="CO626" i="1" s="1"/>
  <c r="CO627" i="1" s="1" a="1"/>
  <c r="CO627" i="1" s="1"/>
  <c r="CO628" i="1" s="1" a="1"/>
  <c r="CO628" i="1" s="1"/>
  <c r="CN630" i="1"/>
  <c r="CO629" i="1" a="1"/>
  <c r="CO629" i="1" s="1"/>
  <c r="CN631" i="1" l="1"/>
  <c r="CO630" i="1" a="1"/>
  <c r="CO630" i="1" s="1"/>
  <c r="CN632" i="1" l="1"/>
  <c r="CO631" i="1" a="1"/>
  <c r="CO631" i="1" s="1"/>
  <c r="CN633" i="1" l="1"/>
  <c r="CO632" i="1" a="1"/>
  <c r="CO632" i="1" s="1"/>
  <c r="CN634" i="1" l="1"/>
  <c r="CO633" i="1" a="1"/>
  <c r="CO633" i="1" s="1"/>
  <c r="CN635" i="1" l="1"/>
  <c r="CO634" i="1" a="1"/>
  <c r="CO634" i="1" s="1"/>
  <c r="CN636" i="1" l="1"/>
  <c r="CO635" i="1" a="1"/>
  <c r="CO635" i="1" s="1"/>
  <c r="CN637" i="1" l="1"/>
  <c r="CO636" i="1" a="1"/>
  <c r="CO636" i="1" s="1"/>
  <c r="CN638" i="1" l="1"/>
  <c r="CO637" i="1" a="1"/>
  <c r="CO637" i="1" s="1"/>
  <c r="CN639" i="1" l="1"/>
  <c r="CO638" i="1" a="1"/>
  <c r="CO638" i="1" s="1"/>
  <c r="CN640" i="1" l="1"/>
  <c r="CO639" i="1" a="1"/>
  <c r="CO639" i="1" s="1"/>
  <c r="CN641" i="1" l="1"/>
  <c r="CO640" i="1" a="1"/>
  <c r="CO640" i="1" s="1"/>
  <c r="CN642" i="1" l="1"/>
  <c r="CO641" i="1" a="1"/>
  <c r="CO641" i="1" s="1"/>
  <c r="CN643" i="1" l="1"/>
  <c r="CO642" i="1" a="1"/>
  <c r="CO642" i="1" s="1"/>
  <c r="CN644" i="1" l="1"/>
  <c r="CO643" i="1" a="1"/>
  <c r="CO643" i="1" s="1"/>
  <c r="CN645" i="1" l="1"/>
  <c r="CO644" i="1" a="1"/>
  <c r="CO644" i="1" s="1"/>
  <c r="CN646" i="1" l="1"/>
  <c r="CO645" i="1" a="1"/>
  <c r="CO645" i="1" s="1"/>
  <c r="CN647" i="1" l="1"/>
  <c r="CO646" i="1" a="1"/>
  <c r="CO646" i="1" s="1"/>
  <c r="CN648" i="1" l="1"/>
  <c r="CO647" i="1" a="1"/>
  <c r="CO647" i="1" s="1"/>
  <c r="CN649" i="1" l="1"/>
  <c r="CO648" i="1" a="1"/>
  <c r="CO648" i="1" s="1"/>
  <c r="CN650" i="1" l="1"/>
  <c r="CO649" i="1" a="1"/>
  <c r="CO649" i="1" s="1"/>
  <c r="CN651" i="1" l="1"/>
  <c r="CO650" i="1" a="1"/>
  <c r="CO650" i="1" s="1"/>
  <c r="CN652" i="1" l="1"/>
  <c r="CO651" i="1" a="1"/>
  <c r="CO651" i="1" s="1"/>
  <c r="CN653" i="1" l="1"/>
  <c r="CO652" i="1" a="1"/>
  <c r="CO652" i="1" s="1"/>
  <c r="CN654" i="1" l="1"/>
  <c r="CO653" i="1" a="1"/>
  <c r="CO653" i="1" s="1"/>
  <c r="CN655" i="1" l="1"/>
  <c r="CO654" i="1" a="1"/>
  <c r="CO654" i="1" s="1"/>
  <c r="CN656" i="1" l="1"/>
  <c r="CO655" i="1" a="1"/>
  <c r="CO655" i="1" s="1"/>
  <c r="CN657" i="1" l="1"/>
  <c r="CO656" i="1" a="1"/>
  <c r="CO656" i="1" s="1"/>
  <c r="CN658" i="1" l="1"/>
  <c r="CO657" i="1" a="1"/>
  <c r="CO657" i="1" s="1"/>
  <c r="CN659" i="1" l="1"/>
  <c r="CO658" i="1" a="1"/>
  <c r="CO658" i="1" s="1"/>
  <c r="CN660" i="1" l="1"/>
  <c r="CO659" i="1" a="1"/>
  <c r="CO659" i="1" s="1"/>
  <c r="CN661" i="1" l="1"/>
  <c r="CO660" i="1" a="1"/>
  <c r="CO660" i="1" s="1"/>
  <c r="CN662" i="1" l="1"/>
  <c r="CO661" i="1" a="1"/>
  <c r="CO661" i="1" s="1"/>
  <c r="CN663" i="1" l="1"/>
  <c r="CO662" i="1" a="1"/>
  <c r="CO662" i="1" s="1"/>
  <c r="CN664" i="1" l="1"/>
  <c r="CO663" i="1" a="1"/>
  <c r="CO663" i="1" s="1"/>
  <c r="CN665" i="1" l="1"/>
  <c r="CO664" i="1" a="1"/>
  <c r="CO664" i="1" s="1"/>
  <c r="CN666" i="1" l="1"/>
  <c r="CO665" i="1" a="1"/>
  <c r="CO665" i="1" s="1"/>
  <c r="CN667" i="1" l="1"/>
  <c r="CO666" i="1" a="1"/>
  <c r="CO666" i="1" s="1"/>
  <c r="CN668" i="1" l="1"/>
  <c r="CO667" i="1" a="1"/>
  <c r="CO667" i="1" s="1"/>
  <c r="CN669" i="1" l="1"/>
  <c r="CO668" i="1" a="1"/>
  <c r="CO668" i="1" s="1"/>
  <c r="CN670" i="1" l="1"/>
  <c r="CO669" i="1" a="1"/>
  <c r="CO669" i="1" s="1"/>
  <c r="CN671" i="1" l="1"/>
  <c r="CO670" i="1" a="1"/>
  <c r="CO670" i="1" s="1"/>
  <c r="CN672" i="1" l="1"/>
  <c r="CO671" i="1" a="1"/>
  <c r="CO671" i="1" s="1"/>
  <c r="CN673" i="1" l="1"/>
  <c r="CO672" i="1" a="1"/>
  <c r="CO672" i="1" s="1"/>
  <c r="CN674" i="1" l="1"/>
  <c r="CO673" i="1" a="1"/>
  <c r="CO673" i="1" s="1"/>
  <c r="CN675" i="1" l="1"/>
  <c r="CO674" i="1" a="1"/>
  <c r="CO674" i="1" s="1"/>
  <c r="CN676" i="1" l="1"/>
  <c r="CO675" i="1" a="1"/>
  <c r="CO675" i="1" s="1"/>
  <c r="CN677" i="1" l="1"/>
  <c r="CO676" i="1" a="1"/>
  <c r="CO676" i="1" s="1"/>
  <c r="CN678" i="1" l="1"/>
  <c r="CO677" i="1" a="1"/>
  <c r="CO677" i="1" s="1"/>
  <c r="CN679" i="1" l="1"/>
  <c r="CO678" i="1" a="1"/>
  <c r="CO678" i="1" s="1"/>
  <c r="CN680" i="1" l="1"/>
  <c r="CO679" i="1" a="1"/>
  <c r="CO679" i="1" s="1"/>
  <c r="CN681" i="1" l="1"/>
  <c r="CO680" i="1" a="1"/>
  <c r="CO680" i="1" s="1"/>
  <c r="CN682" i="1" l="1"/>
  <c r="CO681" i="1" a="1"/>
  <c r="CO681" i="1" s="1"/>
  <c r="CN683" i="1" l="1"/>
  <c r="CO682" i="1" a="1"/>
  <c r="CO682" i="1" s="1"/>
  <c r="CN684" i="1" l="1"/>
  <c r="CO683" i="1" a="1"/>
  <c r="CO683" i="1" s="1"/>
  <c r="CN685" i="1" l="1"/>
  <c r="CO684" i="1" a="1"/>
  <c r="CO684" i="1" s="1"/>
  <c r="CN686" i="1" l="1"/>
  <c r="CO685" i="1" a="1"/>
  <c r="CO685" i="1" s="1"/>
  <c r="CN687" i="1" l="1"/>
  <c r="CO686" i="1" a="1"/>
  <c r="CO686" i="1" s="1"/>
  <c r="CN688" i="1" l="1"/>
  <c r="CO687" i="1" a="1"/>
  <c r="CO687" i="1" s="1"/>
  <c r="CN689" i="1" l="1"/>
  <c r="CO688" i="1" a="1"/>
  <c r="CO688" i="1" s="1"/>
  <c r="CN690" i="1" l="1"/>
  <c r="CO689" i="1" a="1"/>
  <c r="CO689" i="1" s="1"/>
  <c r="CN691" i="1" l="1"/>
  <c r="CO690" i="1" a="1"/>
  <c r="CO690" i="1" s="1"/>
  <c r="CN692" i="1" l="1"/>
  <c r="CO691" i="1" a="1"/>
  <c r="CO691" i="1" s="1"/>
  <c r="CN693" i="1" l="1"/>
  <c r="CO692" i="1" a="1"/>
  <c r="CO692" i="1" s="1"/>
  <c r="CN694" i="1" l="1"/>
  <c r="CO693" i="1" a="1"/>
  <c r="CO693" i="1" s="1"/>
  <c r="CN695" i="1" l="1"/>
  <c r="CO694" i="1" a="1"/>
  <c r="CO694" i="1" s="1"/>
  <c r="CN696" i="1" l="1"/>
  <c r="CO695" i="1" a="1"/>
  <c r="CO695" i="1" s="1"/>
  <c r="CN697" i="1" l="1"/>
  <c r="CO696" i="1" a="1"/>
  <c r="CO696" i="1" s="1"/>
  <c r="CN698" i="1" l="1"/>
  <c r="CO697" i="1" a="1"/>
  <c r="CO697" i="1" s="1"/>
  <c r="CN699" i="1" l="1"/>
  <c r="CO698" i="1" a="1"/>
  <c r="CO698" i="1" s="1"/>
  <c r="CN700" i="1" l="1"/>
  <c r="CO699" i="1" a="1"/>
  <c r="CO699" i="1" s="1"/>
  <c r="CN701" i="1" l="1"/>
  <c r="CO700" i="1" a="1"/>
  <c r="CO700" i="1" s="1"/>
  <c r="CN702" i="1" l="1"/>
  <c r="CO701" i="1" a="1"/>
  <c r="CO701" i="1" s="1"/>
  <c r="CN703" i="1" l="1"/>
  <c r="CO702" i="1" a="1"/>
  <c r="CO702" i="1" s="1"/>
  <c r="CN704" i="1" l="1"/>
  <c r="CO703" i="1" a="1"/>
  <c r="CO703" i="1" s="1"/>
  <c r="CN705" i="1" l="1"/>
  <c r="CO704" i="1" a="1"/>
  <c r="CO704" i="1" s="1"/>
  <c r="CN706" i="1" l="1"/>
  <c r="CO705" i="1" a="1"/>
  <c r="CO705" i="1" s="1"/>
  <c r="CN707" i="1" l="1"/>
  <c r="CO706" i="1" a="1"/>
  <c r="CO706" i="1" s="1"/>
  <c r="CN708" i="1" l="1"/>
  <c r="CO707" i="1" a="1"/>
  <c r="CO707" i="1" s="1"/>
  <c r="CN709" i="1" l="1"/>
  <c r="CO708" i="1" a="1"/>
  <c r="CO708" i="1" s="1"/>
  <c r="CN710" i="1" l="1"/>
  <c r="CO709" i="1" a="1"/>
  <c r="CO709" i="1" s="1"/>
  <c r="CN711" i="1" l="1"/>
  <c r="CO710" i="1" a="1"/>
  <c r="CO710" i="1" s="1"/>
  <c r="CN712" i="1" l="1"/>
  <c r="CO711" i="1" a="1"/>
  <c r="CO711" i="1" s="1"/>
  <c r="CN713" i="1" l="1"/>
  <c r="CO712" i="1" a="1"/>
  <c r="CO712" i="1" s="1"/>
  <c r="CN714" i="1" l="1"/>
  <c r="CO713" i="1" a="1"/>
  <c r="CO713" i="1" s="1"/>
  <c r="CN715" i="1" l="1"/>
  <c r="CO714" i="1" a="1"/>
  <c r="CO714" i="1" s="1"/>
  <c r="CN716" i="1" l="1"/>
  <c r="CO715" i="1" a="1"/>
  <c r="CO715" i="1" s="1"/>
  <c r="CN717" i="1" l="1"/>
  <c r="CO716" i="1" a="1"/>
  <c r="CO716" i="1" s="1"/>
  <c r="CN718" i="1" l="1"/>
  <c r="CO717" i="1" a="1"/>
  <c r="CO717" i="1" s="1"/>
  <c r="CN719" i="1" l="1"/>
  <c r="CO718" i="1" a="1"/>
  <c r="CO718" i="1" s="1"/>
  <c r="CN720" i="1" l="1"/>
  <c r="CO719" i="1" a="1"/>
  <c r="CO719" i="1" s="1"/>
  <c r="CN721" i="1" l="1"/>
  <c r="CO720" i="1" a="1"/>
  <c r="CO720" i="1" s="1"/>
  <c r="CN722" i="1" l="1"/>
  <c r="CO721" i="1" a="1"/>
  <c r="CO721" i="1" s="1"/>
  <c r="CN723" i="1" l="1"/>
  <c r="CO722" i="1" a="1"/>
  <c r="CO722" i="1" s="1"/>
  <c r="CN724" i="1" l="1"/>
  <c r="CO723" i="1" a="1"/>
  <c r="CO723" i="1" s="1"/>
  <c r="CN725" i="1" l="1"/>
  <c r="CO724" i="1" a="1"/>
  <c r="CO724" i="1" s="1"/>
  <c r="CN726" i="1" l="1"/>
  <c r="CO725" i="1" a="1"/>
  <c r="CO725" i="1" s="1"/>
  <c r="CN727" i="1" l="1"/>
  <c r="CO726" i="1" a="1"/>
  <c r="CO726" i="1" s="1"/>
  <c r="CN728" i="1" l="1"/>
  <c r="CO727" i="1" a="1"/>
  <c r="CO727" i="1" s="1"/>
  <c r="CN729" i="1" l="1"/>
  <c r="CO728" i="1" a="1"/>
  <c r="CO728" i="1" s="1"/>
  <c r="CN730" i="1" l="1"/>
  <c r="CO729" i="1" a="1"/>
  <c r="CO729" i="1" s="1"/>
  <c r="CN731" i="1" l="1"/>
  <c r="CO730" i="1" a="1"/>
  <c r="CO730" i="1" s="1"/>
  <c r="CN732" i="1" l="1"/>
  <c r="CO731" i="1" a="1"/>
  <c r="CO731" i="1" s="1"/>
  <c r="CN733" i="1" l="1"/>
  <c r="CO732" i="1" a="1"/>
  <c r="CO732" i="1" s="1"/>
  <c r="CN734" i="1" l="1"/>
  <c r="CO733" i="1" a="1"/>
  <c r="CO733" i="1" s="1"/>
  <c r="CN735" i="1" l="1"/>
  <c r="CO734" i="1" a="1"/>
  <c r="CO734" i="1" s="1"/>
  <c r="CN736" i="1" l="1"/>
  <c r="CO735" i="1" a="1"/>
  <c r="CO735" i="1" s="1"/>
  <c r="CN737" i="1" l="1"/>
  <c r="CO736" i="1" a="1"/>
  <c r="CO736" i="1" s="1"/>
  <c r="CO737" i="1" l="1" a="1"/>
  <c r="CO737" i="1" s="1"/>
  <c r="DG12" i="1" a="1"/>
  <c r="DG12" i="1" s="1"/>
  <c r="DO11" i="1" a="1"/>
  <c r="DO11" i="1" s="1"/>
  <c r="DI17" i="1" a="1"/>
  <c r="DI17" i="1" s="1"/>
  <c r="DF18" i="1" a="1"/>
  <c r="DF18" i="1" s="1"/>
  <c r="DS18" i="1" a="1"/>
  <c r="DS18" i="1" s="1"/>
  <c r="DO10" i="1" a="1"/>
  <c r="DO10" i="1" s="1"/>
  <c r="EC18" i="1" a="1"/>
  <c r="EC18" i="1" s="1"/>
  <c r="DD18" i="1" a="1"/>
  <c r="DD18" i="1" s="1"/>
  <c r="DX17" i="1" a="1"/>
  <c r="DX17" i="1" s="1"/>
  <c r="DH16" i="1" a="1"/>
  <c r="DH16" i="1" s="1"/>
  <c r="ED17" i="1" a="1"/>
  <c r="ED17" i="1" s="1"/>
  <c r="EC8" i="1" a="1"/>
  <c r="EC8" i="1" s="1"/>
  <c r="DO17" i="1" a="1"/>
  <c r="DO17" i="1" s="1"/>
  <c r="DY17" i="1" a="1"/>
  <c r="DY17" i="1" s="1"/>
  <c r="DA14" i="1" a="1"/>
  <c r="DA14" i="1" s="1"/>
  <c r="DV14" i="1" a="1"/>
  <c r="DV14" i="1" s="1"/>
  <c r="DJ17" i="1" a="1"/>
  <c r="DJ17" i="1" s="1"/>
  <c r="DH10" i="1" a="1"/>
  <c r="DH10" i="1" s="1"/>
  <c r="DG9" i="1" a="1"/>
  <c r="DG9" i="1" s="1"/>
  <c r="DV18" i="1" a="1"/>
  <c r="DV18" i="1" s="1"/>
  <c r="EC17" i="1" a="1"/>
  <c r="EC17" i="1" s="1"/>
  <c r="DQ18" i="1" a="1"/>
  <c r="DQ18" i="1" s="1"/>
  <c r="DL17" i="1" a="1"/>
  <c r="DL17" i="1" s="1"/>
  <c r="EB16" i="1" a="1"/>
  <c r="EB16" i="1" s="1"/>
  <c r="DU11" i="1" a="1"/>
  <c r="DU11" i="1" s="1"/>
  <c r="DH12" i="1" a="1"/>
  <c r="DH12" i="1" s="1"/>
  <c r="DG8" i="1" a="1"/>
  <c r="DG8" i="1" s="1"/>
  <c r="DN14" i="1" a="1"/>
  <c r="DN14" i="1" s="1"/>
  <c r="DN18" i="1" a="1"/>
  <c r="DN18" i="1" s="1"/>
  <c r="DA13" i="1" a="1"/>
  <c r="DA13" i="1" s="1"/>
  <c r="DG14" i="1" a="1"/>
  <c r="DG14" i="1" s="1"/>
  <c r="EC10" i="1" a="1"/>
  <c r="EC10" i="1" s="1"/>
  <c r="DA11" i="1" a="1"/>
  <c r="DA11" i="1" s="1"/>
  <c r="DJ18" i="1" a="1"/>
  <c r="DJ18" i="1" s="1"/>
  <c r="DH14" i="1" a="1"/>
  <c r="DH14" i="1" s="1"/>
  <c r="DL18" i="1" a="1"/>
  <c r="DL18" i="1" s="1"/>
  <c r="DO15" i="1" a="1"/>
  <c r="DO15" i="1" s="1"/>
  <c r="DO14" i="1" a="1"/>
  <c r="DO14" i="1" s="1"/>
  <c r="DN12" i="1" a="1"/>
  <c r="DN12" i="1" s="1"/>
  <c r="DV16" i="1" a="1"/>
  <c r="DV16" i="1" s="1"/>
  <c r="EE18" i="1" a="1"/>
  <c r="EE18" i="1" s="1"/>
  <c r="EB14" i="1" a="1"/>
  <c r="EB14" i="1" s="1"/>
  <c r="DA15" i="1" a="1"/>
  <c r="DA15" i="1" s="1"/>
  <c r="DB18" i="1" a="1"/>
  <c r="DB18" i="1" s="1"/>
  <c r="DO18" i="1" a="1"/>
  <c r="DO18" i="1" s="1"/>
  <c r="DV17" i="1" a="1"/>
  <c r="DV17" i="1" s="1"/>
  <c r="DA17" i="1" a="1"/>
  <c r="DA17" i="1" s="1"/>
  <c r="DB17" i="1" a="1"/>
  <c r="DB17" i="1" s="1"/>
  <c r="DW18" i="1" a="1"/>
  <c r="DW18" i="1" s="1"/>
  <c r="DK17" i="1" a="1"/>
  <c r="DK17" i="1" s="1"/>
  <c r="DV15" i="1" a="1"/>
  <c r="DV15" i="1" s="1"/>
  <c r="DD17" i="1" a="1"/>
  <c r="DD17" i="1" s="1"/>
  <c r="EC15" i="1" a="1"/>
  <c r="EC15" i="1" s="1"/>
  <c r="DH15" i="1" a="1"/>
  <c r="DH15" i="1" s="1"/>
  <c r="DN16" i="1" a="1"/>
  <c r="DN16" i="1" s="1"/>
  <c r="DG17" i="1" a="1"/>
  <c r="DG17" i="1" s="1"/>
  <c r="DU18" i="1" a="1"/>
  <c r="DU18" i="1" s="1"/>
  <c r="EC14" i="1" a="1"/>
  <c r="EC14" i="1" s="1"/>
  <c r="DP18" i="1" a="1"/>
  <c r="DP18" i="1" s="1"/>
  <c r="EC13" i="1" a="1"/>
  <c r="EC13" i="1" s="1"/>
  <c r="DU12" i="1" a="1"/>
  <c r="DU12" i="1" s="1"/>
  <c r="DU16" i="1" a="1"/>
  <c r="DU16" i="1" s="1"/>
  <c r="DO12" i="1" a="1"/>
  <c r="DO12" i="1" s="1"/>
  <c r="EC9" i="1" a="1"/>
  <c r="EC9" i="1" s="1"/>
  <c r="DI18" i="1" a="1"/>
  <c r="DI18" i="1" s="1"/>
  <c r="DV8" i="1" a="1"/>
  <c r="DV8" i="1" s="1"/>
  <c r="DE17" i="1" a="1"/>
  <c r="DE17" i="1" s="1"/>
  <c r="DT17" i="1" a="1"/>
  <c r="DT17" i="1" s="1"/>
  <c r="DG11" i="1" a="1"/>
  <c r="DG11" i="1" s="1"/>
  <c r="DO16" i="1" a="1"/>
  <c r="DO16" i="1" s="1"/>
  <c r="EB13" i="1" a="1"/>
  <c r="EB13" i="1" s="1"/>
  <c r="DN15" i="1" a="1"/>
  <c r="DN15" i="1" s="1"/>
  <c r="DU14" i="1" a="1"/>
  <c r="DU14" i="1" s="1"/>
  <c r="DG13" i="1" a="1"/>
  <c r="DG13" i="1" s="1"/>
  <c r="EB18" i="1" a="1"/>
  <c r="EB18" i="1" s="1"/>
  <c r="DG16" i="1" a="1"/>
  <c r="DG16" i="1" s="1"/>
  <c r="DZ18" i="1" a="1"/>
  <c r="DZ18" i="1" s="1"/>
  <c r="EC11" i="1" a="1"/>
  <c r="EC11" i="1" s="1"/>
  <c r="DG10" i="1" a="1"/>
  <c r="DG10" i="1" s="1"/>
  <c r="EB12" i="1" a="1"/>
  <c r="EB12" i="1" s="1"/>
  <c r="DH17" i="1" a="1"/>
  <c r="DH17" i="1" s="1"/>
  <c r="DN13" i="1" a="1"/>
  <c r="DN13" i="1" s="1"/>
  <c r="DU10" i="1" a="1"/>
  <c r="DU10" i="1" s="1"/>
  <c r="EB9" i="1" a="1"/>
  <c r="EB9" i="1" s="1"/>
  <c r="DH13" i="1" a="1"/>
  <c r="DH13" i="1" s="1"/>
  <c r="DA12" i="1" a="1"/>
  <c r="DA12" i="1" s="1"/>
  <c r="DA9" i="1" a="1"/>
  <c r="DA9" i="1" s="1"/>
  <c r="DN9" i="1" a="1"/>
  <c r="DN9" i="1" s="1"/>
  <c r="DH18" i="1" a="1"/>
  <c r="DH18" i="1" s="1"/>
  <c r="DF17" i="1" a="1"/>
  <c r="DF17" i="1" s="1"/>
  <c r="DW17" i="1" a="1"/>
  <c r="DW17" i="1" s="1"/>
  <c r="DN11" i="1" a="1"/>
  <c r="DN11" i="1" s="1"/>
  <c r="EE17" i="1" a="1"/>
  <c r="EE17" i="1" s="1"/>
  <c r="EC16" i="1" a="1"/>
  <c r="EC16" i="1" s="1"/>
  <c r="EB10" i="1" a="1"/>
  <c r="EB10" i="1" s="1"/>
  <c r="DO13" i="1" a="1"/>
  <c r="DO13" i="1" s="1"/>
  <c r="EA17" i="1" a="1"/>
  <c r="EA17" i="1" s="1"/>
  <c r="DP17" i="1" a="1"/>
  <c r="DP17" i="1" s="1"/>
  <c r="DM18" i="1" a="1"/>
  <c r="DM18" i="1" s="1"/>
  <c r="DE18" i="1" a="1"/>
  <c r="DE18" i="1" s="1"/>
  <c r="DN10" i="1" a="1"/>
  <c r="DN10" i="1" s="1"/>
  <c r="DN17" i="1" a="1"/>
  <c r="DN17" i="1" s="1"/>
  <c r="EB11" i="1" a="1"/>
  <c r="EB11" i="1" s="1"/>
  <c r="DV12" i="1" a="1"/>
  <c r="DV12" i="1" s="1"/>
  <c r="EB8" i="1" a="1"/>
  <c r="EB8" i="1" s="1"/>
  <c r="DN8" i="1" a="1"/>
  <c r="DN8" i="1" s="1"/>
  <c r="DO9" i="1" a="1"/>
  <c r="DO9" i="1" s="1"/>
  <c r="DG15" i="1" a="1"/>
  <c r="DG15" i="1" s="1"/>
  <c r="DU8" i="1" a="1"/>
  <c r="DU8" i="1" s="1"/>
  <c r="DS17" i="1" a="1"/>
  <c r="DS17" i="1" s="1"/>
  <c r="DX18" i="1" a="1"/>
  <c r="DX18" i="1" s="1"/>
  <c r="DY18" i="1" a="1"/>
  <c r="DY18" i="1" s="1"/>
  <c r="DQ17" i="1" a="1"/>
  <c r="DQ17" i="1" s="1"/>
  <c r="DH9" i="1" a="1"/>
  <c r="DH9" i="1" s="1"/>
  <c r="EB17" i="1" a="1"/>
  <c r="EB17" i="1" s="1"/>
  <c r="DA8" i="1" a="1"/>
  <c r="DA8" i="1" s="1"/>
  <c r="DA16" i="1" a="1"/>
  <c r="DA16" i="1" s="1"/>
  <c r="DC17" i="1" a="1"/>
  <c r="DC17" i="1" s="1"/>
  <c r="DR17" i="1" a="1"/>
  <c r="DR17" i="1" s="1"/>
  <c r="DU13" i="1" a="1"/>
  <c r="DU13" i="1" s="1"/>
  <c r="DV13" i="1" a="1"/>
  <c r="DV13" i="1" s="1"/>
  <c r="DG18" i="1" a="1"/>
  <c r="DG18" i="1" s="1"/>
  <c r="EA18" i="1" a="1"/>
  <c r="EA18" i="1" s="1"/>
  <c r="DH11" i="1" a="1"/>
  <c r="DH11" i="1" s="1"/>
  <c r="DM17" i="1" a="1"/>
  <c r="DM17" i="1" s="1"/>
  <c r="DK18" i="1" a="1"/>
  <c r="DK18" i="1" s="1"/>
  <c r="DU15" i="1" a="1"/>
  <c r="DU15" i="1" s="1"/>
  <c r="DU9" i="1" a="1"/>
  <c r="DU9" i="1" s="1"/>
  <c r="DZ17" i="1" a="1"/>
  <c r="DZ17" i="1" s="1"/>
  <c r="DH8" i="1" a="1"/>
  <c r="DH8" i="1" s="1"/>
  <c r="DU17" i="1" a="1"/>
  <c r="DU17" i="1" s="1"/>
  <c r="EC12" i="1" a="1"/>
  <c r="EC12" i="1" s="1"/>
  <c r="DC18" i="1" a="1"/>
  <c r="DC18" i="1" s="1"/>
  <c r="DO8" i="1" a="1"/>
  <c r="DO8" i="1" s="1"/>
  <c r="ED18" i="1" a="1"/>
  <c r="ED18" i="1" s="1"/>
  <c r="DR18" i="1" a="1"/>
  <c r="DR18" i="1" s="1"/>
  <c r="DA18" i="1" a="1"/>
  <c r="DA18" i="1" s="1"/>
  <c r="EB15" i="1" a="1"/>
  <c r="EB15" i="1" s="1"/>
  <c r="DV9" i="1" a="1"/>
  <c r="DV9" i="1" s="1"/>
  <c r="DV11" i="1" a="1"/>
  <c r="DV11" i="1" s="1"/>
  <c r="DT18" i="1" a="1"/>
  <c r="DT18" i="1" s="1"/>
  <c r="DA10" i="1" a="1"/>
  <c r="DA10" i="1" s="1"/>
  <c r="DV10" i="1" a="1"/>
  <c r="DV10" i="1" s="1"/>
  <c r="EG17" i="1" l="1"/>
  <c r="EG18" i="1"/>
  <c r="Y8" i="1"/>
  <c r="Z13" i="1"/>
  <c r="AA15" i="1"/>
  <c r="O15" i="5" s="1"/>
  <c r="AB16" i="1"/>
  <c r="ER16" i="1" s="1"/>
  <c r="AB10" i="1"/>
  <c r="Y15" i="1"/>
  <c r="AA14" i="1"/>
  <c r="O14" i="5" s="1"/>
  <c r="Y13" i="1"/>
  <c r="Y10" i="1"/>
  <c r="AA12" i="1"/>
  <c r="O12" i="5" s="1"/>
  <c r="Z10" i="1"/>
  <c r="AB13" i="1"/>
  <c r="Y7" i="1"/>
  <c r="EO7" i="1" s="1"/>
  <c r="AB15" i="1"/>
  <c r="ER15" i="1" s="1"/>
  <c r="AB14" i="1"/>
  <c r="Y14" i="1"/>
  <c r="AB9" i="1"/>
  <c r="AA7" i="1"/>
  <c r="O7" i="5" s="1"/>
  <c r="AB11" i="1"/>
  <c r="Y11" i="1"/>
  <c r="Y16" i="1"/>
  <c r="AB12" i="1"/>
  <c r="ER12" i="1" s="1"/>
  <c r="AA11" i="1"/>
  <c r="O11" i="5" s="1"/>
  <c r="Z8" i="1"/>
  <c r="Y12" i="1"/>
  <c r="Y9" i="1"/>
  <c r="AA13" i="1"/>
  <c r="O13" i="5" s="1"/>
  <c r="AB7" i="1"/>
  <c r="ER7" i="1" s="1"/>
  <c r="AA8" i="1"/>
  <c r="O8" i="5" s="1"/>
  <c r="AA16" i="1"/>
  <c r="O16" i="5" s="1"/>
  <c r="Z15" i="1"/>
  <c r="Z11" i="1"/>
  <c r="Z14" i="1"/>
  <c r="AB8" i="1"/>
  <c r="ER8" i="1" s="1"/>
  <c r="Z12" i="1"/>
  <c r="AA9" i="1"/>
  <c r="O9" i="5" s="1"/>
  <c r="Z16" i="1"/>
  <c r="Z7" i="1"/>
  <c r="AA10" i="1"/>
  <c r="O10" i="5" s="1"/>
  <c r="Z9" i="1"/>
  <c r="ER10" i="1" l="1"/>
  <c r="ER13" i="1"/>
  <c r="ER11" i="1"/>
  <c r="ER9" i="1"/>
  <c r="ER14" i="1"/>
  <c r="N16" i="5"/>
  <c r="EP16" i="1"/>
  <c r="M11" i="5"/>
  <c r="EO11" i="1"/>
  <c r="N12" i="5"/>
  <c r="EP12" i="1"/>
  <c r="N10" i="5"/>
  <c r="EP10" i="1"/>
  <c r="M10" i="5"/>
  <c r="EO10" i="1"/>
  <c r="M8" i="5"/>
  <c r="EO8" i="1"/>
  <c r="N13" i="5"/>
  <c r="EP13" i="1"/>
  <c r="N14" i="5"/>
  <c r="EP14" i="1"/>
  <c r="M12" i="5"/>
  <c r="EO12" i="1"/>
  <c r="N9" i="5"/>
  <c r="EP9" i="1"/>
  <c r="N11" i="5"/>
  <c r="EP11" i="1"/>
  <c r="N8" i="5"/>
  <c r="EP8" i="1"/>
  <c r="M14" i="5"/>
  <c r="EO14" i="1"/>
  <c r="M13" i="5"/>
  <c r="EO13" i="1"/>
  <c r="M16" i="5"/>
  <c r="EO16" i="1"/>
  <c r="N15" i="5"/>
  <c r="EP15" i="1"/>
  <c r="M9" i="5"/>
  <c r="EO9" i="1"/>
  <c r="N7" i="5"/>
  <c r="EP7" i="1"/>
  <c r="AA14" i="11" s="1"/>
  <c r="M15" i="5"/>
  <c r="EO15" i="1"/>
  <c r="CY14" i="1"/>
  <c r="CT14" i="1" s="1"/>
  <c r="CX14" i="1" s="1"/>
  <c r="P14" i="5"/>
  <c r="Q14" i="5" s="1"/>
  <c r="P12" i="5"/>
  <c r="Q12" i="5" s="1"/>
  <c r="CY12" i="1"/>
  <c r="CT12" i="1" s="1"/>
  <c r="CX12" i="1" s="1"/>
  <c r="P15" i="5"/>
  <c r="Q15" i="5" s="1"/>
  <c r="CY15" i="1"/>
  <c r="CT15" i="1" s="1"/>
  <c r="CX15" i="1" s="1"/>
  <c r="M7" i="5"/>
  <c r="FO7" i="1" a="1"/>
  <c r="FO7" i="1" s="1"/>
  <c r="CY10" i="1"/>
  <c r="CT10" i="1" s="1"/>
  <c r="CX10" i="1" s="1"/>
  <c r="P10" i="5"/>
  <c r="Q10" i="5" s="1"/>
  <c r="CY7" i="1"/>
  <c r="CT7" i="1" s="1" a="1"/>
  <c r="CT7" i="1" s="1"/>
  <c r="CX7" i="1" s="1"/>
  <c r="P7" i="5"/>
  <c r="Q7" i="5" s="1"/>
  <c r="FX15" i="1"/>
  <c r="K18" i="9" s="1"/>
  <c r="FO8" i="1" a="1"/>
  <c r="FO8" i="1" s="1"/>
  <c r="L13" i="1"/>
  <c r="P13" i="5"/>
  <c r="Q13" i="5" s="1"/>
  <c r="CY13" i="1"/>
  <c r="CT13" i="1" s="1"/>
  <c r="CX13" i="1" s="1"/>
  <c r="P16" i="5"/>
  <c r="Q16" i="5" s="1"/>
  <c r="CY16" i="1"/>
  <c r="CT16" i="1" s="1"/>
  <c r="CX16" i="1" s="1"/>
  <c r="CY11" i="1"/>
  <c r="CT11" i="1" s="1"/>
  <c r="CX11" i="1" s="1"/>
  <c r="P11" i="5"/>
  <c r="Q11" i="5" s="1"/>
  <c r="P8" i="5"/>
  <c r="Q8" i="5" s="1"/>
  <c r="CY8" i="1"/>
  <c r="CT8" i="1" s="1"/>
  <c r="CX8" i="1" s="1"/>
  <c r="L8" i="1"/>
  <c r="P9" i="5"/>
  <c r="Q9" i="5" s="1"/>
  <c r="CY9" i="1"/>
  <c r="CT9" i="1" s="1"/>
  <c r="CX9" i="1" s="1"/>
  <c r="DP9" i="1" l="1" a="1"/>
  <c r="DP9" i="1" s="1"/>
  <c r="DR9" i="1" a="1"/>
  <c r="DR9" i="1" s="1"/>
  <c r="EA9" i="1" a="1"/>
  <c r="EA9" i="1" s="1"/>
  <c r="DS9" i="1" a="1"/>
  <c r="DS9" i="1" s="1"/>
  <c r="DZ9" i="1" a="1"/>
  <c r="DZ9" i="1" s="1"/>
  <c r="DY9" i="1" a="1"/>
  <c r="DY9" i="1" s="1"/>
  <c r="ED9" i="1" a="1"/>
  <c r="ED9" i="1" s="1"/>
  <c r="DX9" i="1" a="1"/>
  <c r="DX9" i="1" s="1"/>
  <c r="DW9" i="1" a="1"/>
  <c r="DW9" i="1" s="1"/>
  <c r="DQ9" i="1" a="1"/>
  <c r="DQ9" i="1" s="1"/>
  <c r="EE9" i="1" a="1"/>
  <c r="EE9" i="1" s="1"/>
  <c r="DT9" i="1" a="1"/>
  <c r="DT9" i="1" s="1"/>
  <c r="DJ13" i="1" a="1"/>
  <c r="DJ13" i="1" s="1"/>
  <c r="DQ13" i="1" a="1"/>
  <c r="DQ13" i="1" s="1"/>
  <c r="DF13" i="1" a="1"/>
  <c r="DF13" i="1" s="1"/>
  <c r="DE13" i="1" a="1"/>
  <c r="DE13" i="1" s="1"/>
  <c r="DP13" i="1" a="1"/>
  <c r="DP13" i="1" s="1"/>
  <c r="DB13" i="1" a="1"/>
  <c r="DB13" i="1" s="1"/>
  <c r="DM13" i="1" a="1"/>
  <c r="DM13" i="1" s="1"/>
  <c r="DC13" i="1" a="1"/>
  <c r="DC13" i="1" s="1"/>
  <c r="DI13" i="1" a="1"/>
  <c r="DI13" i="1" s="1"/>
  <c r="DS13" i="1" a="1"/>
  <c r="DS13" i="1" s="1"/>
  <c r="DR13" i="1" a="1"/>
  <c r="DR13" i="1" s="1"/>
  <c r="DL13" i="1" a="1"/>
  <c r="DL13" i="1" s="1"/>
  <c r="DD13" i="1" a="1"/>
  <c r="DD13" i="1" s="1"/>
  <c r="DK13" i="1" a="1"/>
  <c r="DK13" i="1" s="1"/>
  <c r="DY10" i="1" a="1"/>
  <c r="DY10" i="1" s="1"/>
  <c r="DW10" i="1" a="1"/>
  <c r="DW10" i="1" s="1"/>
  <c r="DS10" i="1" a="1"/>
  <c r="DS10" i="1" s="1"/>
  <c r="DT10" i="1" a="1"/>
  <c r="DT10" i="1" s="1"/>
  <c r="DX10" i="1" a="1"/>
  <c r="DX10" i="1" s="1"/>
  <c r="DC10" i="1" a="1"/>
  <c r="DC10" i="1" s="1"/>
  <c r="DQ10" i="1" a="1"/>
  <c r="DQ10" i="1" s="1"/>
  <c r="EA10" i="1" a="1"/>
  <c r="EA10" i="1" s="1"/>
  <c r="DR10" i="1" a="1"/>
  <c r="DR10" i="1" s="1"/>
  <c r="DB10" i="1" a="1"/>
  <c r="DB10" i="1" s="1"/>
  <c r="DP10" i="1" a="1"/>
  <c r="DP10" i="1" s="1"/>
  <c r="ED10" i="1" a="1"/>
  <c r="ED10" i="1" s="1"/>
  <c r="EE10" i="1" a="1"/>
  <c r="EE10" i="1" s="1"/>
  <c r="DZ10" i="1" a="1"/>
  <c r="DZ10" i="1" s="1"/>
  <c r="DR14" i="1" a="1"/>
  <c r="DR14" i="1" s="1"/>
  <c r="DT14" i="1" a="1"/>
  <c r="DT14" i="1" s="1"/>
  <c r="DD14" i="1" a="1"/>
  <c r="DD14" i="1" s="1"/>
  <c r="DM14" i="1" a="1"/>
  <c r="DM14" i="1" s="1"/>
  <c r="DJ14" i="1" a="1"/>
  <c r="DJ14" i="1" s="1"/>
  <c r="DC14" i="1" a="1"/>
  <c r="DC14" i="1" s="1"/>
  <c r="DK14" i="1" a="1"/>
  <c r="DK14" i="1" s="1"/>
  <c r="DE14" i="1" a="1"/>
  <c r="DE14" i="1" s="1"/>
  <c r="DS14" i="1" a="1"/>
  <c r="DS14" i="1" s="1"/>
  <c r="DI14" i="1" a="1"/>
  <c r="DI14" i="1" s="1"/>
  <c r="DB14" i="1" a="1"/>
  <c r="DB14" i="1" s="1"/>
  <c r="DQ14" i="1" a="1"/>
  <c r="DQ14" i="1" s="1"/>
  <c r="DP14" i="1" a="1"/>
  <c r="DP14" i="1" s="1"/>
  <c r="DL14" i="1" a="1"/>
  <c r="DL14" i="1" s="1"/>
  <c r="DF14" i="1" a="1"/>
  <c r="DF14" i="1" s="1"/>
  <c r="ED8" i="1" a="1"/>
  <c r="ED8" i="1" s="1"/>
  <c r="EE8" i="1" a="1"/>
  <c r="EE8" i="1" s="1"/>
  <c r="DP15" i="1" a="1"/>
  <c r="DP15" i="1" s="1"/>
  <c r="DL15" i="1" a="1"/>
  <c r="DL15" i="1" s="1"/>
  <c r="DF15" i="1" a="1"/>
  <c r="DF15" i="1" s="1"/>
  <c r="DJ15" i="1" a="1"/>
  <c r="DJ15" i="1" s="1"/>
  <c r="DE15" i="1" a="1"/>
  <c r="DE15" i="1" s="1"/>
  <c r="DD15" i="1" a="1"/>
  <c r="DD15" i="1" s="1"/>
  <c r="DQ15" i="1" a="1"/>
  <c r="DQ15" i="1" s="1"/>
  <c r="DS15" i="1" a="1"/>
  <c r="DS15" i="1" s="1"/>
  <c r="DM15" i="1" a="1"/>
  <c r="DM15" i="1" s="1"/>
  <c r="DC15" i="1" a="1"/>
  <c r="DC15" i="1" s="1"/>
  <c r="DR15" i="1" a="1"/>
  <c r="DR15" i="1" s="1"/>
  <c r="DI15" i="1" a="1"/>
  <c r="DI15" i="1" s="1"/>
  <c r="DB15" i="1" a="1"/>
  <c r="DB15" i="1" s="1"/>
  <c r="DK15" i="1" a="1"/>
  <c r="DK15" i="1" s="1"/>
  <c r="DI11" i="1" a="1"/>
  <c r="DI11" i="1" s="1"/>
  <c r="DK11" i="1" a="1"/>
  <c r="DK11" i="1" s="1"/>
  <c r="DJ11" i="1" a="1"/>
  <c r="DJ11" i="1" s="1"/>
  <c r="DF11" i="1" a="1"/>
  <c r="DF11" i="1" s="1"/>
  <c r="ED11" i="1" a="1"/>
  <c r="ED11" i="1" s="1"/>
  <c r="EE11" i="1" a="1"/>
  <c r="EE11" i="1" s="1"/>
  <c r="DL11" i="1" a="1"/>
  <c r="DL11" i="1" s="1"/>
  <c r="DE11" i="1" a="1"/>
  <c r="DE11" i="1" s="1"/>
  <c r="DC11" i="1" a="1"/>
  <c r="DC11" i="1" s="1"/>
  <c r="DB11" i="1" a="1"/>
  <c r="DB11" i="1" s="1"/>
  <c r="DD11" i="1" a="1"/>
  <c r="DD11" i="1" s="1"/>
  <c r="DF12" i="1" a="1"/>
  <c r="DF12" i="1" s="1"/>
  <c r="DL12" i="1" a="1"/>
  <c r="DL12" i="1" s="1"/>
  <c r="DK12" i="1" a="1"/>
  <c r="DK12" i="1" s="1"/>
  <c r="ED12" i="1" a="1"/>
  <c r="ED12" i="1" s="1"/>
  <c r="EA12" i="1" a="1"/>
  <c r="EA12" i="1" s="1"/>
  <c r="DJ12" i="1" a="1"/>
  <c r="DJ12" i="1" s="1"/>
  <c r="DE12" i="1" a="1"/>
  <c r="DE12" i="1" s="1"/>
  <c r="DI12" i="1" a="1"/>
  <c r="DI12" i="1" s="1"/>
  <c r="DX12" i="1" a="1"/>
  <c r="DX12" i="1" s="1"/>
  <c r="DZ12" i="1" a="1"/>
  <c r="DZ12" i="1" s="1"/>
  <c r="DB12" i="1" a="1"/>
  <c r="DB12" i="1" s="1"/>
  <c r="EE12" i="1" a="1"/>
  <c r="EE12" i="1" s="1"/>
  <c r="DD12" i="1" a="1"/>
  <c r="DD12" i="1" s="1"/>
  <c r="DC12" i="1" a="1"/>
  <c r="DC12" i="1" s="1"/>
  <c r="DW12" i="1" a="1"/>
  <c r="DW12" i="1" s="1"/>
  <c r="DY12" i="1" a="1"/>
  <c r="DY12" i="1" s="1"/>
  <c r="DZ16" i="1" a="1"/>
  <c r="DZ16" i="1" s="1"/>
  <c r="ED16" i="1" a="1"/>
  <c r="ED16" i="1" s="1"/>
  <c r="DD16" i="1" a="1"/>
  <c r="DD16" i="1" s="1"/>
  <c r="DW16" i="1" a="1"/>
  <c r="DW16" i="1" s="1"/>
  <c r="DJ16" i="1" a="1"/>
  <c r="DJ16" i="1" s="1"/>
  <c r="DS16" i="1" a="1"/>
  <c r="DS16" i="1" s="1"/>
  <c r="DK16" i="1" a="1"/>
  <c r="DK16" i="1" s="1"/>
  <c r="DQ16" i="1" a="1"/>
  <c r="DQ16" i="1" s="1"/>
  <c r="DT16" i="1" a="1"/>
  <c r="DT16" i="1" s="1"/>
  <c r="DF16" i="1" a="1"/>
  <c r="DF16" i="1" s="1"/>
  <c r="DI16" i="1" a="1"/>
  <c r="DI16" i="1" s="1"/>
  <c r="DC16" i="1" a="1"/>
  <c r="DC16" i="1" s="1"/>
  <c r="DP16" i="1" a="1"/>
  <c r="DP16" i="1" s="1"/>
  <c r="EA16" i="1" a="1"/>
  <c r="EA16" i="1" s="1"/>
  <c r="DM16" i="1" a="1"/>
  <c r="DM16" i="1" s="1"/>
  <c r="DR16" i="1" a="1"/>
  <c r="DR16" i="1" s="1"/>
  <c r="DE16" i="1" a="1"/>
  <c r="DE16" i="1" s="1"/>
  <c r="DY16" i="1" a="1"/>
  <c r="DY16" i="1" s="1"/>
  <c r="DX16" i="1" a="1"/>
  <c r="DX16" i="1" s="1"/>
  <c r="DL16" i="1" a="1"/>
  <c r="DL16" i="1" s="1"/>
  <c r="DB16" i="1" a="1"/>
  <c r="DB16" i="1" s="1"/>
  <c r="V14" i="11"/>
  <c r="AD14" i="11"/>
  <c r="AF14" i="11"/>
  <c r="AL14" i="11"/>
  <c r="W14" i="11"/>
  <c r="AM16" i="11"/>
  <c r="AO16" i="11"/>
  <c r="R16" i="11"/>
  <c r="T16" i="11"/>
  <c r="AB16" i="11"/>
  <c r="Y16" i="11"/>
  <c r="L16" i="11"/>
  <c r="AE16" i="11"/>
  <c r="AL16" i="11"/>
  <c r="AF16" i="11"/>
  <c r="AN16" i="11"/>
  <c r="AD16" i="11"/>
  <c r="AQ16" i="11"/>
  <c r="O16" i="11"/>
  <c r="AK16" i="11"/>
  <c r="P16" i="11"/>
  <c r="K16" i="11"/>
  <c r="AH16" i="11"/>
  <c r="U16" i="11"/>
  <c r="S16" i="11"/>
  <c r="Z16" i="11"/>
  <c r="AC16" i="11"/>
  <c r="Q16" i="11"/>
  <c r="AP16" i="11"/>
  <c r="X16" i="11"/>
  <c r="N16" i="11"/>
  <c r="AA16" i="11"/>
  <c r="AI16" i="11"/>
  <c r="W16" i="11"/>
  <c r="V16" i="11"/>
  <c r="M16" i="11"/>
  <c r="AR16" i="11"/>
  <c r="AJ16" i="11"/>
  <c r="AG16" i="11"/>
  <c r="AR21" i="11"/>
  <c r="Y21" i="11"/>
  <c r="U21" i="11"/>
  <c r="AQ21" i="11"/>
  <c r="AF21" i="11"/>
  <c r="O21" i="11"/>
  <c r="AM21" i="11"/>
  <c r="Q21" i="11"/>
  <c r="AK21" i="11"/>
  <c r="W21" i="11"/>
  <c r="J21" i="11"/>
  <c r="V21" i="11"/>
  <c r="AA21" i="11"/>
  <c r="AG21" i="11"/>
  <c r="M21" i="11"/>
  <c r="AD21" i="11"/>
  <c r="AL21" i="11"/>
  <c r="Z21" i="11"/>
  <c r="AB21" i="11"/>
  <c r="AN21" i="11"/>
  <c r="K21" i="11"/>
  <c r="AH21" i="11"/>
  <c r="AJ21" i="11"/>
  <c r="L21" i="11"/>
  <c r="R21" i="11"/>
  <c r="X21" i="11"/>
  <c r="AI21" i="11"/>
  <c r="AC21" i="11"/>
  <c r="S21" i="11"/>
  <c r="T21" i="11"/>
  <c r="AP21" i="11"/>
  <c r="P21" i="11"/>
  <c r="N21" i="11"/>
  <c r="AE21" i="11"/>
  <c r="AO21" i="11"/>
  <c r="Q19" i="11"/>
  <c r="M19" i="11"/>
  <c r="R19" i="11"/>
  <c r="L19" i="11"/>
  <c r="O19" i="11"/>
  <c r="AL19" i="11"/>
  <c r="AP19" i="11"/>
  <c r="AN19" i="11"/>
  <c r="AH19" i="11"/>
  <c r="X19" i="11"/>
  <c r="AQ19" i="11"/>
  <c r="S19" i="11"/>
  <c r="T19" i="11"/>
  <c r="J19" i="11"/>
  <c r="Y19" i="11"/>
  <c r="AK19" i="11"/>
  <c r="Z19" i="11"/>
  <c r="W19" i="11"/>
  <c r="N19" i="11"/>
  <c r="AO19" i="11"/>
  <c r="AG19" i="11"/>
  <c r="AI19" i="11"/>
  <c r="K19" i="11"/>
  <c r="AJ19" i="11"/>
  <c r="AF19" i="11"/>
  <c r="AE19" i="11"/>
  <c r="AC19" i="11"/>
  <c r="AA19" i="11"/>
  <c r="V19" i="11"/>
  <c r="P19" i="11"/>
  <c r="AB19" i="11"/>
  <c r="AD19" i="11"/>
  <c r="AR19" i="11"/>
  <c r="AM19" i="11"/>
  <c r="U19" i="11"/>
  <c r="AL17" i="11"/>
  <c r="AR17" i="11"/>
  <c r="J17" i="11"/>
  <c r="L17" i="11"/>
  <c r="N17" i="11"/>
  <c r="X17" i="11"/>
  <c r="AA17" i="11"/>
  <c r="AN17" i="11"/>
  <c r="AJ17" i="11"/>
  <c r="AB17" i="11"/>
  <c r="AH17" i="11"/>
  <c r="AF17" i="11"/>
  <c r="AE17" i="11"/>
  <c r="R17" i="11"/>
  <c r="P17" i="11"/>
  <c r="AI17" i="11"/>
  <c r="AC17" i="11"/>
  <c r="U17" i="11"/>
  <c r="AM17" i="11"/>
  <c r="AP17" i="11"/>
  <c r="Y17" i="11"/>
  <c r="V17" i="11"/>
  <c r="M17" i="11"/>
  <c r="Q17" i="11"/>
  <c r="AG17" i="11"/>
  <c r="AO17" i="11"/>
  <c r="Z17" i="11"/>
  <c r="AK17" i="11"/>
  <c r="T17" i="11"/>
  <c r="AD17" i="11"/>
  <c r="AQ17" i="11"/>
  <c r="O17" i="11"/>
  <c r="S17" i="11"/>
  <c r="W17" i="11"/>
  <c r="K17" i="11"/>
  <c r="O14" i="11"/>
  <c r="U14" i="11"/>
  <c r="AM14" i="11"/>
  <c r="M14" i="11"/>
  <c r="AO14" i="11"/>
  <c r="Y14" i="11"/>
  <c r="AQ14" i="11"/>
  <c r="AR14" i="11"/>
  <c r="AG14" i="11"/>
  <c r="K14" i="11"/>
  <c r="P14" i="11"/>
  <c r="Q14" i="11"/>
  <c r="AE14" i="11"/>
  <c r="J16" i="11"/>
  <c r="L14" i="11"/>
  <c r="AK14" i="11"/>
  <c r="AH14" i="11"/>
  <c r="J14" i="11"/>
  <c r="AM18" i="11"/>
  <c r="AN18" i="11"/>
  <c r="AI18" i="11"/>
  <c r="W18" i="11"/>
  <c r="X18" i="11"/>
  <c r="AH18" i="11"/>
  <c r="AG18" i="11"/>
  <c r="P18" i="11"/>
  <c r="T18" i="11"/>
  <c r="R18" i="11"/>
  <c r="Y18" i="11"/>
  <c r="O18" i="11"/>
  <c r="AL18" i="11"/>
  <c r="AD18" i="11"/>
  <c r="AO18" i="11"/>
  <c r="AP18" i="11"/>
  <c r="U18" i="11"/>
  <c r="S18" i="11"/>
  <c r="M18" i="11"/>
  <c r="Q18" i="11"/>
  <c r="L18" i="11"/>
  <c r="AC18" i="11"/>
  <c r="J18" i="11"/>
  <c r="Z18" i="11"/>
  <c r="AR18" i="11"/>
  <c r="AA18" i="11"/>
  <c r="AK18" i="11"/>
  <c r="K18" i="11"/>
  <c r="AF18" i="11"/>
  <c r="AQ18" i="11"/>
  <c r="V18" i="11"/>
  <c r="AB18" i="11"/>
  <c r="AJ18" i="11"/>
  <c r="AE18" i="11"/>
  <c r="N18" i="11"/>
  <c r="N14" i="11"/>
  <c r="AP14" i="11"/>
  <c r="T14" i="11"/>
  <c r="S14" i="11"/>
  <c r="W22" i="11"/>
  <c r="T22" i="11"/>
  <c r="N22" i="11"/>
  <c r="X22" i="11"/>
  <c r="AB22" i="11"/>
  <c r="AG22" i="11"/>
  <c r="U22" i="11"/>
  <c r="Z22" i="11"/>
  <c r="Y22" i="11"/>
  <c r="AF22" i="11"/>
  <c r="AD22" i="11"/>
  <c r="O22" i="11"/>
  <c r="AL22" i="11"/>
  <c r="AM22" i="11"/>
  <c r="Q22" i="11"/>
  <c r="K22" i="11"/>
  <c r="S22" i="11"/>
  <c r="L22" i="11"/>
  <c r="R22" i="11"/>
  <c r="P22" i="11"/>
  <c r="AH22" i="11"/>
  <c r="AI22" i="11"/>
  <c r="AJ22" i="11"/>
  <c r="AA22" i="11"/>
  <c r="AP22" i="11"/>
  <c r="AR22" i="11"/>
  <c r="V22" i="11"/>
  <c r="AC22" i="11"/>
  <c r="AQ22" i="11"/>
  <c r="AN22" i="11"/>
  <c r="AE22" i="11"/>
  <c r="J22" i="11"/>
  <c r="M22" i="11"/>
  <c r="AO22" i="11"/>
  <c r="AK22" i="11"/>
  <c r="AK23" i="11"/>
  <c r="AI23" i="11"/>
  <c r="Z23" i="11"/>
  <c r="AC23" i="11"/>
  <c r="AG23" i="11"/>
  <c r="T23" i="11"/>
  <c r="AL23" i="11"/>
  <c r="M23" i="11"/>
  <c r="AM23" i="11"/>
  <c r="O23" i="11"/>
  <c r="R23" i="11"/>
  <c r="J23" i="11"/>
  <c r="P23" i="11"/>
  <c r="V23" i="11"/>
  <c r="AH23" i="11"/>
  <c r="L23" i="11"/>
  <c r="AD23" i="11"/>
  <c r="U23" i="11"/>
  <c r="N23" i="11"/>
  <c r="AO23" i="11"/>
  <c r="AR23" i="11"/>
  <c r="AE23" i="11"/>
  <c r="AJ23" i="11"/>
  <c r="AP23" i="11"/>
  <c r="K23" i="11"/>
  <c r="Y23" i="11"/>
  <c r="AN23" i="11"/>
  <c r="AQ23" i="11"/>
  <c r="AA23" i="11"/>
  <c r="Q23" i="11"/>
  <c r="AF23" i="11"/>
  <c r="W23" i="11"/>
  <c r="S23" i="11"/>
  <c r="AB23" i="11"/>
  <c r="X23" i="11"/>
  <c r="AN14" i="11"/>
  <c r="R14" i="11"/>
  <c r="AJ14" i="11"/>
  <c r="Z14" i="11"/>
  <c r="AI14" i="11"/>
  <c r="S8" i="5"/>
  <c r="EQ8" i="1"/>
  <c r="AI15" i="11" s="1"/>
  <c r="S13" i="5"/>
  <c r="EQ13" i="1"/>
  <c r="AA20" i="11" s="1"/>
  <c r="AC14" i="11"/>
  <c r="AB14" i="11"/>
  <c r="X14" i="11"/>
  <c r="FO5" i="1"/>
  <c r="FS31" i="1" s="1"/>
  <c r="DR7" i="1" a="1"/>
  <c r="DR7" i="1" s="1"/>
  <c r="EC7" i="1" a="1"/>
  <c r="EC7" i="1" s="1"/>
  <c r="DK7" i="1" a="1"/>
  <c r="DK7" i="1" s="1"/>
  <c r="DM7" i="1" a="1"/>
  <c r="DM7" i="1" s="1"/>
  <c r="DL7" i="1" a="1"/>
  <c r="DL7" i="1" s="1"/>
  <c r="DH7" i="1" a="1"/>
  <c r="DH7" i="1" s="1"/>
  <c r="DJ7" i="1" a="1"/>
  <c r="DJ7" i="1" s="1"/>
  <c r="DV7" i="1" a="1"/>
  <c r="DV7" i="1" s="1"/>
  <c r="DT7" i="1" a="1"/>
  <c r="DT7" i="1" s="1"/>
  <c r="EE7" i="1" a="1"/>
  <c r="EE7" i="1" s="1"/>
  <c r="DF7" i="1" a="1"/>
  <c r="DF7" i="1" s="1"/>
  <c r="DE7" i="1" a="1"/>
  <c r="DE7" i="1" s="1"/>
  <c r="DN7" i="1" a="1"/>
  <c r="DN7" i="1" s="1"/>
  <c r="DZ7" i="1" a="1"/>
  <c r="DZ7" i="1" s="1"/>
  <c r="DX7" i="1" a="1"/>
  <c r="DX7" i="1" s="1"/>
  <c r="DQ7" i="1" a="1"/>
  <c r="DQ7" i="1" s="1"/>
  <c r="EA7" i="1" a="1"/>
  <c r="EA7" i="1" s="1"/>
  <c r="DY7" i="1" a="1"/>
  <c r="DY7" i="1" s="1"/>
  <c r="DW7" i="1" a="1"/>
  <c r="DW7" i="1" s="1"/>
  <c r="DW8" i="1" s="1" a="1"/>
  <c r="DW8" i="1" s="1"/>
  <c r="DX8" i="1" s="1" a="1"/>
  <c r="DX8" i="1" s="1"/>
  <c r="DY8" i="1" s="1" a="1"/>
  <c r="DY8" i="1" s="1"/>
  <c r="DZ8" i="1" s="1" a="1"/>
  <c r="DZ8" i="1" s="1"/>
  <c r="EA8" i="1" s="1" a="1"/>
  <c r="EA8" i="1" s="1"/>
  <c r="DO7" i="1" a="1"/>
  <c r="DO7" i="1" s="1"/>
  <c r="ED7" i="1" a="1"/>
  <c r="ED7" i="1" s="1"/>
  <c r="DG7" i="1" a="1"/>
  <c r="DG7" i="1" s="1"/>
  <c r="DA7" i="1" a="1"/>
  <c r="DA7" i="1" s="1"/>
  <c r="DB7" i="1" s="1" a="1"/>
  <c r="DB7" i="1" s="1"/>
  <c r="DB8" i="1" s="1" a="1"/>
  <c r="DB8" i="1" s="1"/>
  <c r="DI7" i="1" a="1"/>
  <c r="DI7" i="1" s="1"/>
  <c r="EB7" i="1" a="1"/>
  <c r="EB7" i="1" s="1"/>
  <c r="DU7" i="1" a="1"/>
  <c r="DU7" i="1" s="1"/>
  <c r="DS7" i="1" a="1"/>
  <c r="DS7" i="1" s="1"/>
  <c r="DP7" i="1" a="1"/>
  <c r="DP7" i="1" s="1"/>
  <c r="DP8" i="1" s="1" a="1"/>
  <c r="DP8" i="1" s="1"/>
  <c r="DQ8" i="1" s="1" a="1"/>
  <c r="DQ8" i="1" s="1"/>
  <c r="DR8" i="1" s="1" a="1"/>
  <c r="DR8" i="1" s="1"/>
  <c r="DS8" i="1" s="1" a="1"/>
  <c r="DS8" i="1" s="1"/>
  <c r="DT8" i="1" s="1" a="1"/>
  <c r="DT8" i="1" s="1"/>
  <c r="ED13" i="1" l="1" a="1"/>
  <c r="ED13" i="1" s="1"/>
  <c r="EE13" i="1" s="1" a="1"/>
  <c r="EE13" i="1" s="1"/>
  <c r="DC8" i="1" a="1"/>
  <c r="DC8" i="1" s="1"/>
  <c r="DD8" i="1" s="1" a="1"/>
  <c r="DD8" i="1" s="1"/>
  <c r="DE8" i="1" s="1" a="1"/>
  <c r="DE8" i="1" s="1"/>
  <c r="DF8" i="1" s="1" a="1"/>
  <c r="DF8" i="1" s="1"/>
  <c r="DP11" i="1" a="1"/>
  <c r="DP11" i="1" s="1"/>
  <c r="DQ11" i="1" s="1" a="1"/>
  <c r="DQ11" i="1" s="1"/>
  <c r="DR11" i="1" s="1" a="1"/>
  <c r="DR11" i="1" s="1"/>
  <c r="DS11" i="1" s="1" a="1"/>
  <c r="DS11" i="1" s="1"/>
  <c r="DT11" i="1" s="1" a="1"/>
  <c r="DT11" i="1" s="1"/>
  <c r="O36" i="6" s="1"/>
  <c r="DW11" i="1" a="1"/>
  <c r="DW11" i="1" s="1"/>
  <c r="DX11" i="1" s="1" a="1"/>
  <c r="DX11" i="1" s="1"/>
  <c r="DY11" i="1" s="1" a="1"/>
  <c r="DY11" i="1" s="1"/>
  <c r="DZ11" i="1" s="1" a="1"/>
  <c r="DZ11" i="1" s="1"/>
  <c r="EA11" i="1" s="1" a="1"/>
  <c r="EA11" i="1" s="1"/>
  <c r="O44" i="6" s="1"/>
  <c r="DI8" i="1" a="1"/>
  <c r="DI8" i="1" s="1"/>
  <c r="DJ8" i="1" s="1" a="1"/>
  <c r="DJ8" i="1" s="1"/>
  <c r="DK8" i="1" s="1" a="1"/>
  <c r="DK8" i="1" s="1"/>
  <c r="DL8" i="1" s="1" a="1"/>
  <c r="DL8" i="1" s="1"/>
  <c r="DM8" i="1" s="1" a="1"/>
  <c r="DM8" i="1" s="1"/>
  <c r="O27" i="6" s="1"/>
  <c r="ED14" i="1" a="1"/>
  <c r="ED14" i="1" s="1"/>
  <c r="EE14" i="1" s="1" a="1"/>
  <c r="EE14" i="1" s="1"/>
  <c r="F52" i="6" s="1"/>
  <c r="DB9" i="1" a="1"/>
  <c r="DB9" i="1" s="1"/>
  <c r="C23" i="6" s="1"/>
  <c r="DC7" i="1" a="1"/>
  <c r="DC7" i="1" s="1"/>
  <c r="DD7" i="1" s="1" a="1"/>
  <c r="DD7" i="1" s="1"/>
  <c r="I19" i="6" s="1"/>
  <c r="FS19" i="1"/>
  <c r="FU19" i="1" s="1"/>
  <c r="FS23" i="1"/>
  <c r="FS116" i="1"/>
  <c r="FU116" i="1" s="1"/>
  <c r="FS99" i="1"/>
  <c r="FS106" i="1"/>
  <c r="FV106" i="1" s="1"/>
  <c r="FS30" i="1"/>
  <c r="FV30" i="1" s="1"/>
  <c r="FS92" i="1"/>
  <c r="FV92" i="1" s="1"/>
  <c r="FS18" i="1"/>
  <c r="FV18" i="1" s="1"/>
  <c r="FS28" i="1"/>
  <c r="FV28" i="1" s="1"/>
  <c r="FS123" i="1"/>
  <c r="FS110" i="1"/>
  <c r="FU110" i="1" s="1"/>
  <c r="FS77" i="1"/>
  <c r="FU77" i="1" s="1"/>
  <c r="FS16" i="1"/>
  <c r="FV16" i="1" s="1"/>
  <c r="FS105" i="1"/>
  <c r="FV105" i="1" s="1"/>
  <c r="FS11" i="1"/>
  <c r="FV11" i="1" s="1"/>
  <c r="FS90" i="1"/>
  <c r="FV90" i="1" s="1"/>
  <c r="FS12" i="1"/>
  <c r="FV12" i="1" s="1"/>
  <c r="FS9" i="1"/>
  <c r="FV9" i="1" s="1"/>
  <c r="FS7" i="1"/>
  <c r="FV7" i="1" s="1"/>
  <c r="FS126" i="1"/>
  <c r="FU126" i="1" s="1"/>
  <c r="FS108" i="1"/>
  <c r="FV108" i="1" s="1"/>
  <c r="FS101" i="1"/>
  <c r="FU101" i="1" s="1"/>
  <c r="FS95" i="1"/>
  <c r="FU95" i="1" s="1"/>
  <c r="FS27" i="1"/>
  <c r="FV27" i="1" s="1"/>
  <c r="FS14" i="1"/>
  <c r="FU14" i="1" s="1"/>
  <c r="FS29" i="1"/>
  <c r="FV29" i="1" s="1"/>
  <c r="FS118" i="1"/>
  <c r="FV118" i="1" s="1"/>
  <c r="FS124" i="1"/>
  <c r="FU124" i="1" s="1"/>
  <c r="FS98" i="1"/>
  <c r="FS117" i="1"/>
  <c r="FU117" i="1" s="1"/>
  <c r="FS93" i="1"/>
  <c r="FV93" i="1" s="1"/>
  <c r="FS15" i="1"/>
  <c r="FV15" i="1" s="1"/>
  <c r="FS17" i="1"/>
  <c r="FU17" i="1" s="1"/>
  <c r="FS122" i="1"/>
  <c r="FV122" i="1" s="1"/>
  <c r="FS91" i="1"/>
  <c r="FU91" i="1" s="1"/>
  <c r="FS119" i="1"/>
  <c r="FU119" i="1" s="1"/>
  <c r="FS94" i="1"/>
  <c r="FU94" i="1" s="1"/>
  <c r="FS24" i="1"/>
  <c r="FU24" i="1" s="1"/>
  <c r="FS22" i="1"/>
  <c r="FU22" i="1" s="1"/>
  <c r="FS10" i="1"/>
  <c r="FU10" i="1" s="1"/>
  <c r="FS121" i="1"/>
  <c r="FV121" i="1" s="1"/>
  <c r="FS102" i="1"/>
  <c r="FU102" i="1" s="1"/>
  <c r="FS111" i="1"/>
  <c r="FU111" i="1" s="1"/>
  <c r="FS107" i="1"/>
  <c r="FU107" i="1" s="1"/>
  <c r="FS25" i="1"/>
  <c r="FV25" i="1" s="1"/>
  <c r="FS21" i="1"/>
  <c r="FV21" i="1" s="1"/>
  <c r="FS8" i="1"/>
  <c r="FU8" i="1" s="1"/>
  <c r="FS113" i="1"/>
  <c r="FV113" i="1" s="1"/>
  <c r="FS97" i="1"/>
  <c r="FU97" i="1" s="1"/>
  <c r="FS103" i="1"/>
  <c r="FU103" i="1" s="1"/>
  <c r="FS86" i="1"/>
  <c r="FU86" i="1" s="1"/>
  <c r="FS13" i="1"/>
  <c r="FU13" i="1" s="1"/>
  <c r="FS20" i="1"/>
  <c r="FU20" i="1" s="1"/>
  <c r="FS26" i="1"/>
  <c r="FV26" i="1" s="1"/>
  <c r="FS125" i="1"/>
  <c r="FU125" i="1" s="1"/>
  <c r="FS81" i="1"/>
  <c r="FU81" i="1" s="1"/>
  <c r="FS114" i="1"/>
  <c r="FU114" i="1" s="1"/>
  <c r="FS50" i="1"/>
  <c r="FV50" i="1" s="1"/>
  <c r="FS112" i="1"/>
  <c r="FU112" i="1" s="1"/>
  <c r="FS69" i="1"/>
  <c r="FU69" i="1" s="1"/>
  <c r="FS79" i="1"/>
  <c r="FU79" i="1" s="1"/>
  <c r="FS80" i="1"/>
  <c r="FU80" i="1" s="1"/>
  <c r="FS104" i="1"/>
  <c r="FU104" i="1" s="1"/>
  <c r="FS61" i="1"/>
  <c r="FU61" i="1" s="1"/>
  <c r="FS51" i="1"/>
  <c r="FU51" i="1" s="1"/>
  <c r="FS83" i="1"/>
  <c r="FU83" i="1" s="1"/>
  <c r="FS49" i="1"/>
  <c r="FU49" i="1" s="1"/>
  <c r="FS72" i="1"/>
  <c r="FV72" i="1" s="1"/>
  <c r="FS115" i="1"/>
  <c r="FU115" i="1" s="1"/>
  <c r="FS100" i="1"/>
  <c r="FU100" i="1" s="1"/>
  <c r="FS82" i="1"/>
  <c r="FU82" i="1" s="1"/>
  <c r="FS75" i="1"/>
  <c r="FU75" i="1" s="1"/>
  <c r="FS109" i="1"/>
  <c r="FU109" i="1" s="1"/>
  <c r="FS89" i="1"/>
  <c r="FV89" i="1" s="1"/>
  <c r="FS84" i="1"/>
  <c r="FV84" i="1" s="1"/>
  <c r="FS85" i="1"/>
  <c r="FU85" i="1" s="1"/>
  <c r="FS120" i="1"/>
  <c r="FU120" i="1" s="1"/>
  <c r="FS78" i="1"/>
  <c r="FU78" i="1" s="1"/>
  <c r="FS87" i="1"/>
  <c r="FU87" i="1" s="1"/>
  <c r="FS96" i="1"/>
  <c r="FU96" i="1" s="1"/>
  <c r="FS56" i="1"/>
  <c r="FU56" i="1" s="1"/>
  <c r="FS59" i="1"/>
  <c r="FU59" i="1" s="1"/>
  <c r="FS88" i="1"/>
  <c r="FU88" i="1" s="1"/>
  <c r="FS60" i="1"/>
  <c r="FU60" i="1" s="1"/>
  <c r="FS64" i="1"/>
  <c r="FU64" i="1" s="1"/>
  <c r="FS65" i="1"/>
  <c r="FU65" i="1" s="1"/>
  <c r="FS76" i="1"/>
  <c r="FV76" i="1" s="1"/>
  <c r="FS67" i="1"/>
  <c r="FU67" i="1" s="1"/>
  <c r="FS71" i="1"/>
  <c r="FU71" i="1" s="1"/>
  <c r="FS70" i="1"/>
  <c r="FU70" i="1" s="1"/>
  <c r="FS62" i="1"/>
  <c r="FU62" i="1" s="1"/>
  <c r="FS73" i="1"/>
  <c r="FU73" i="1" s="1"/>
  <c r="FS53" i="1"/>
  <c r="FU53" i="1" s="1"/>
  <c r="FS57" i="1"/>
  <c r="FV57" i="1" s="1"/>
  <c r="FS74" i="1"/>
  <c r="FU74" i="1" s="1"/>
  <c r="FS52" i="1"/>
  <c r="FU52" i="1" s="1"/>
  <c r="FS68" i="1"/>
  <c r="FU68" i="1" s="1"/>
  <c r="FS45" i="1"/>
  <c r="FU45" i="1" s="1"/>
  <c r="FS63" i="1"/>
  <c r="FU63" i="1" s="1"/>
  <c r="FS55" i="1"/>
  <c r="FU55" i="1" s="1"/>
  <c r="FS44" i="1"/>
  <c r="FU44" i="1" s="1"/>
  <c r="AF15" i="11"/>
  <c r="FS66" i="1"/>
  <c r="FU66" i="1" s="1"/>
  <c r="AN20" i="11"/>
  <c r="N15" i="11"/>
  <c r="FS58" i="1"/>
  <c r="FU58" i="1" s="1"/>
  <c r="AL20" i="11"/>
  <c r="FS47" i="1"/>
  <c r="FU47" i="1" s="1"/>
  <c r="AE20" i="11"/>
  <c r="AO20" i="11"/>
  <c r="AM15" i="11"/>
  <c r="AD15" i="11"/>
  <c r="FS34" i="1"/>
  <c r="FU34" i="1" s="1"/>
  <c r="T20" i="11"/>
  <c r="AB15" i="11"/>
  <c r="FS54" i="1"/>
  <c r="FU54" i="1" s="1"/>
  <c r="O20" i="11"/>
  <c r="AK20" i="11"/>
  <c r="V20" i="11"/>
  <c r="AB20" i="11"/>
  <c r="AD20" i="11"/>
  <c r="AN15" i="11"/>
  <c r="L15" i="11"/>
  <c r="AR15" i="11"/>
  <c r="AC15" i="11"/>
  <c r="AG15" i="11"/>
  <c r="S20" i="11"/>
  <c r="Z20" i="11"/>
  <c r="AJ20" i="11"/>
  <c r="AH20" i="11"/>
  <c r="U15" i="11"/>
  <c r="O15" i="11"/>
  <c r="Z15" i="11"/>
  <c r="V15" i="11"/>
  <c r="AP15" i="11"/>
  <c r="N20" i="11"/>
  <c r="T15" i="11"/>
  <c r="R15" i="11"/>
  <c r="AQ15" i="11"/>
  <c r="AJ15" i="11"/>
  <c r="AC20" i="11"/>
  <c r="Y20" i="11"/>
  <c r="Q20" i="11"/>
  <c r="X20" i="11"/>
  <c r="W20" i="11"/>
  <c r="P15" i="11"/>
  <c r="M15" i="11"/>
  <c r="Q15" i="11"/>
  <c r="AA15" i="11"/>
  <c r="P20" i="11"/>
  <c r="K20" i="11"/>
  <c r="AR20" i="11"/>
  <c r="AF20" i="11"/>
  <c r="AO15" i="11"/>
  <c r="S15" i="11"/>
  <c r="X15" i="11"/>
  <c r="AL15" i="11"/>
  <c r="J20" i="11"/>
  <c r="R20" i="11"/>
  <c r="L20" i="11"/>
  <c r="AM20" i="11"/>
  <c r="AQ20" i="11"/>
  <c r="AE15" i="11"/>
  <c r="AK15" i="11"/>
  <c r="Y15" i="11"/>
  <c r="J15" i="11"/>
  <c r="AP20" i="11"/>
  <c r="U20" i="11"/>
  <c r="M20" i="11"/>
  <c r="AI20" i="11"/>
  <c r="AG20" i="11"/>
  <c r="W15" i="11"/>
  <c r="AH15" i="11"/>
  <c r="K15" i="11"/>
  <c r="FS41" i="1"/>
  <c r="FV41" i="1" s="1"/>
  <c r="FS48" i="1"/>
  <c r="FU48" i="1" s="1"/>
  <c r="FS42" i="1"/>
  <c r="FV42" i="1" s="1"/>
  <c r="FS46" i="1"/>
  <c r="FU46" i="1" s="1"/>
  <c r="FS39" i="1"/>
  <c r="FV39" i="1" s="1"/>
  <c r="FS33" i="1"/>
  <c r="FU33" i="1" s="1"/>
  <c r="FS38" i="1"/>
  <c r="FU38" i="1" s="1"/>
  <c r="FS37" i="1"/>
  <c r="FV37" i="1" s="1"/>
  <c r="FS36" i="1"/>
  <c r="FU36" i="1" s="1"/>
  <c r="FS43" i="1"/>
  <c r="FV43" i="1" s="1"/>
  <c r="FS40" i="1"/>
  <c r="FV40" i="1" s="1"/>
  <c r="FS35" i="1"/>
  <c r="FU35" i="1" s="1"/>
  <c r="FS32" i="1"/>
  <c r="FU32" i="1" s="1"/>
  <c r="F44" i="6"/>
  <c r="F43" i="6"/>
  <c r="U37" i="6"/>
  <c r="U35" i="6"/>
  <c r="U38" i="6"/>
  <c r="U36" i="6"/>
  <c r="U39" i="6"/>
  <c r="U40" i="6"/>
  <c r="FU98" i="1"/>
  <c r="FV98" i="1"/>
  <c r="FV107" i="1"/>
  <c r="L43" i="6"/>
  <c r="FU23" i="1"/>
  <c r="FV23" i="1"/>
  <c r="C19" i="6"/>
  <c r="C20" i="6"/>
  <c r="C51" i="6"/>
  <c r="U20" i="6"/>
  <c r="U19" i="6"/>
  <c r="U24" i="6"/>
  <c r="U21" i="6"/>
  <c r="U23" i="6"/>
  <c r="U22" i="6"/>
  <c r="FU99" i="1"/>
  <c r="FV99" i="1"/>
  <c r="FV77" i="1"/>
  <c r="R21" i="6"/>
  <c r="R24" i="6"/>
  <c r="R23" i="6"/>
  <c r="R20" i="6"/>
  <c r="R22" i="6"/>
  <c r="R19" i="6"/>
  <c r="C35" i="6"/>
  <c r="C36" i="6"/>
  <c r="U29" i="6"/>
  <c r="U28" i="6"/>
  <c r="U30" i="6"/>
  <c r="U27" i="6"/>
  <c r="U32" i="6"/>
  <c r="U31" i="6"/>
  <c r="R32" i="6"/>
  <c r="R29" i="6"/>
  <c r="R31" i="6"/>
  <c r="R30" i="6"/>
  <c r="R28" i="6"/>
  <c r="R27" i="6"/>
  <c r="C43" i="6"/>
  <c r="C44" i="6"/>
  <c r="L20" i="6"/>
  <c r="I43" i="6"/>
  <c r="I44" i="6"/>
  <c r="O20" i="6"/>
  <c r="U16" i="6"/>
  <c r="U13" i="6"/>
  <c r="U14" i="6"/>
  <c r="U12" i="6"/>
  <c r="U11" i="6"/>
  <c r="U15" i="6"/>
  <c r="R38" i="6"/>
  <c r="R40" i="6"/>
  <c r="R37" i="6"/>
  <c r="R35" i="6"/>
  <c r="R39" i="6"/>
  <c r="R36" i="6"/>
  <c r="R48" i="6"/>
  <c r="R44" i="6"/>
  <c r="R45" i="6"/>
  <c r="R46" i="6"/>
  <c r="R47" i="6"/>
  <c r="R43" i="6"/>
  <c r="O43" i="6"/>
  <c r="F51" i="6"/>
  <c r="U48" i="6"/>
  <c r="U43" i="6"/>
  <c r="U44" i="6"/>
  <c r="U45" i="6"/>
  <c r="U47" i="6"/>
  <c r="U46" i="6"/>
  <c r="FU123" i="1"/>
  <c r="FV123" i="1"/>
  <c r="FU50" i="1"/>
  <c r="L35" i="6"/>
  <c r="F35" i="6"/>
  <c r="O35" i="6"/>
  <c r="I35" i="6"/>
  <c r="FV126" i="1"/>
  <c r="FU31" i="1"/>
  <c r="FV31" i="1"/>
  <c r="FV110" i="1" l="1"/>
  <c r="FV86" i="1"/>
  <c r="F36" i="6"/>
  <c r="FU7" i="1"/>
  <c r="L36" i="6"/>
  <c r="FU84" i="1"/>
  <c r="FU118" i="1"/>
  <c r="I36" i="6"/>
  <c r="FV116" i="1"/>
  <c r="FV88" i="1"/>
  <c r="FV20" i="1"/>
  <c r="FV64" i="1"/>
  <c r="FU106" i="1"/>
  <c r="I27" i="6"/>
  <c r="FV120" i="1"/>
  <c r="C27" i="6"/>
  <c r="FU108" i="1"/>
  <c r="F27" i="6"/>
  <c r="FU16" i="1"/>
  <c r="L44" i="6"/>
  <c r="L27" i="6"/>
  <c r="FV94" i="1"/>
  <c r="FV79" i="1"/>
  <c r="C52" i="6"/>
  <c r="FU25" i="1"/>
  <c r="FV19" i="1"/>
  <c r="FV115" i="1"/>
  <c r="C22" i="6"/>
  <c r="FV51" i="1"/>
  <c r="C21" i="6"/>
  <c r="FV14" i="1"/>
  <c r="C24" i="6"/>
  <c r="DW13" i="1" a="1"/>
  <c r="DW13" i="1" s="1"/>
  <c r="DX13" i="1" s="1" a="1"/>
  <c r="DX13" i="1" s="1"/>
  <c r="DY13" i="1" s="1" a="1"/>
  <c r="DY13" i="1" s="1"/>
  <c r="DZ13" i="1" s="1" a="1"/>
  <c r="DZ13" i="1" s="1"/>
  <c r="FU27" i="1"/>
  <c r="FV101" i="1"/>
  <c r="I20" i="6"/>
  <c r="FU92" i="1"/>
  <c r="EG7" i="1"/>
  <c r="F19" i="6"/>
  <c r="F20" i="6"/>
  <c r="DC9" i="1" a="1"/>
  <c r="DC9" i="1" s="1"/>
  <c r="DP12" i="1" a="1"/>
  <c r="DP12" i="1" s="1"/>
  <c r="ED15" i="1" a="1"/>
  <c r="ED15" i="1" s="1"/>
  <c r="DI9" i="1" a="1"/>
  <c r="DI9" i="1" s="1"/>
  <c r="DI10" i="1" s="1" a="1"/>
  <c r="DI10" i="1" s="1"/>
  <c r="DJ10" i="1" s="1" a="1"/>
  <c r="DJ10" i="1" s="1"/>
  <c r="DK10" i="1" s="1" a="1"/>
  <c r="DK10" i="1" s="1"/>
  <c r="DL10" i="1" s="1" a="1"/>
  <c r="DL10" i="1" s="1"/>
  <c r="DM10" i="1" s="1" a="1"/>
  <c r="DM10" i="1" s="1"/>
  <c r="EG8" i="1"/>
  <c r="FV100" i="1"/>
  <c r="FV80" i="1"/>
  <c r="FU15" i="1"/>
  <c r="FV117" i="1"/>
  <c r="FV61" i="1"/>
  <c r="FU90" i="1"/>
  <c r="FU21" i="1"/>
  <c r="FV24" i="1"/>
  <c r="FU57" i="1"/>
  <c r="FU30" i="1"/>
  <c r="FV78" i="1"/>
  <c r="FU105" i="1"/>
  <c r="FV65" i="1"/>
  <c r="FU26" i="1"/>
  <c r="FU37" i="1"/>
  <c r="FV81" i="1"/>
  <c r="FU18" i="1"/>
  <c r="FV56" i="1"/>
  <c r="FV17" i="1"/>
  <c r="FU11" i="1"/>
  <c r="FU12" i="1"/>
  <c r="FU42" i="1"/>
  <c r="FU121" i="1"/>
  <c r="FU76" i="1"/>
  <c r="FU40" i="1"/>
  <c r="FU28" i="1"/>
  <c r="FV68" i="1"/>
  <c r="FV109" i="1"/>
  <c r="FV34" i="1"/>
  <c r="FV71" i="1"/>
  <c r="FV114" i="1"/>
  <c r="FV97" i="1"/>
  <c r="FV63" i="1"/>
  <c r="FV111" i="1"/>
  <c r="FV62" i="1"/>
  <c r="FV112" i="1"/>
  <c r="FV91" i="1"/>
  <c r="FV49" i="1"/>
  <c r="FV55" i="1"/>
  <c r="FV69" i="1"/>
  <c r="FV73" i="1"/>
  <c r="FV85" i="1"/>
  <c r="FV13" i="1"/>
  <c r="FV60" i="1"/>
  <c r="FU72" i="1"/>
  <c r="FV119" i="1"/>
  <c r="FV124" i="1"/>
  <c r="FU9" i="1"/>
  <c r="FU122" i="1"/>
  <c r="FV103" i="1"/>
  <c r="FV102" i="1"/>
  <c r="FU29" i="1"/>
  <c r="FV82" i="1"/>
  <c r="FV125" i="1"/>
  <c r="FV22" i="1"/>
  <c r="FU41" i="1"/>
  <c r="FV95" i="1"/>
  <c r="FV104" i="1"/>
  <c r="FV8" i="1"/>
  <c r="FV87" i="1"/>
  <c r="FV66" i="1"/>
  <c r="FV74" i="1"/>
  <c r="FU93" i="1"/>
  <c r="FU113" i="1"/>
  <c r="FV10" i="1"/>
  <c r="FV96" i="1"/>
  <c r="FV75" i="1"/>
  <c r="FV45" i="1"/>
  <c r="FV83" i="1"/>
  <c r="FV59" i="1"/>
  <c r="FU89" i="1"/>
  <c r="FV70" i="1"/>
  <c r="FV67" i="1"/>
  <c r="FU43" i="1"/>
  <c r="FV48" i="1"/>
  <c r="FV52" i="1"/>
  <c r="FV53" i="1"/>
  <c r="FV44" i="1"/>
  <c r="FV38" i="1"/>
  <c r="FV46" i="1"/>
  <c r="FV58" i="1"/>
  <c r="FV33" i="1"/>
  <c r="FV47" i="1"/>
  <c r="FV54" i="1"/>
  <c r="FU39" i="1"/>
  <c r="FV36" i="1"/>
  <c r="FV32" i="1"/>
  <c r="FV35" i="1"/>
  <c r="DW14" i="1" l="1" a="1"/>
  <c r="DW14" i="1" s="1"/>
  <c r="DX14" i="1" s="1" a="1"/>
  <c r="DX14" i="1" s="1"/>
  <c r="DY14" i="1" s="1" a="1"/>
  <c r="DY14" i="1" s="1"/>
  <c r="I45" i="6"/>
  <c r="F45" i="6"/>
  <c r="C45" i="6"/>
  <c r="EA13" i="1" a="1"/>
  <c r="EA13" i="1" s="1"/>
  <c r="O45" i="6" s="1"/>
  <c r="L45" i="6"/>
  <c r="EE15" i="1" a="1"/>
  <c r="EE15" i="1" s="1"/>
  <c r="C55" i="6"/>
  <c r="C53" i="6"/>
  <c r="C54" i="6"/>
  <c r="C56" i="6"/>
  <c r="DQ12" i="1" a="1"/>
  <c r="DQ12" i="1" s="1"/>
  <c r="C37" i="6"/>
  <c r="C39" i="6"/>
  <c r="C38" i="6"/>
  <c r="C40" i="6"/>
  <c r="DD9" i="1" a="1"/>
  <c r="DD9" i="1" s="1"/>
  <c r="F21" i="6"/>
  <c r="F23" i="6"/>
  <c r="F24" i="6"/>
  <c r="F22" i="6"/>
  <c r="DJ9" i="1" a="1"/>
  <c r="DJ9" i="1" s="1"/>
  <c r="C29" i="6"/>
  <c r="C28" i="6"/>
  <c r="C30" i="6"/>
  <c r="C31" i="6"/>
  <c r="C32" i="6"/>
  <c r="P8" i="1"/>
  <c r="GG11" i="1" s="1"/>
  <c r="P7" i="1"/>
  <c r="P15" i="1"/>
  <c r="P12" i="1"/>
  <c r="P16" i="1"/>
  <c r="FY9" i="1" s="1"/>
  <c r="P13" i="1"/>
  <c r="GG13" i="1" s="1"/>
  <c r="P18" i="1"/>
  <c r="GG14" i="1" s="1"/>
  <c r="GH14" i="1" s="1"/>
  <c r="P11" i="1"/>
  <c r="P17" i="1"/>
  <c r="P10" i="1"/>
  <c r="P14" i="1"/>
  <c r="GG9" i="1" s="1"/>
  <c r="P9" i="1"/>
  <c r="GG10" i="1" s="1"/>
  <c r="GG24" i="1" l="1"/>
  <c r="GG19" i="1"/>
  <c r="F46" i="6"/>
  <c r="C46" i="6"/>
  <c r="GG8" i="1"/>
  <c r="DW15" i="1" a="1"/>
  <c r="DW15" i="1" s="1"/>
  <c r="DZ14" i="1" a="1"/>
  <c r="DZ14" i="1" s="1"/>
  <c r="I46" i="6"/>
  <c r="DR12" i="1" a="1"/>
  <c r="DR12" i="1" s="1"/>
  <c r="F40" i="6"/>
  <c r="F37" i="6"/>
  <c r="F38" i="6"/>
  <c r="F39" i="6"/>
  <c r="DE9" i="1" a="1"/>
  <c r="DE9" i="1" s="1"/>
  <c r="I21" i="6"/>
  <c r="DD10" i="1" a="1"/>
  <c r="DD10" i="1" s="1"/>
  <c r="DK9" i="1" a="1"/>
  <c r="DK9" i="1" s="1"/>
  <c r="F28" i="6"/>
  <c r="F31" i="6"/>
  <c r="F32" i="6"/>
  <c r="F29" i="6"/>
  <c r="F30" i="6"/>
  <c r="EE16" i="1" a="1"/>
  <c r="EE16" i="1" s="1"/>
  <c r="EG16" i="1" s="1"/>
  <c r="F53" i="6"/>
  <c r="GC9" i="1"/>
  <c r="FY7" i="1"/>
  <c r="FX21" i="1"/>
  <c r="K24" i="9" s="1"/>
  <c r="FY8" i="1"/>
  <c r="GG7" i="1"/>
  <c r="GH24" i="1" s="1"/>
  <c r="GC7" i="1"/>
  <c r="GD7" i="1" s="1"/>
  <c r="GG12" i="1"/>
  <c r="GG21" i="1"/>
  <c r="GC8" i="1"/>
  <c r="GH19" i="1" l="1"/>
  <c r="C47" i="6"/>
  <c r="C48" i="6"/>
  <c r="DX15" i="1" a="1"/>
  <c r="DX15" i="1" s="1"/>
  <c r="EA14" i="1" a="1"/>
  <c r="EA14" i="1" s="1"/>
  <c r="O46" i="6" s="1"/>
  <c r="L46" i="6"/>
  <c r="F56" i="6"/>
  <c r="F54" i="6"/>
  <c r="DL9" i="1" a="1"/>
  <c r="DL9" i="1" s="1"/>
  <c r="I32" i="6"/>
  <c r="I30" i="6"/>
  <c r="I31" i="6"/>
  <c r="I28" i="6"/>
  <c r="I29" i="6"/>
  <c r="DE10" i="1" a="1"/>
  <c r="DE10" i="1" s="1"/>
  <c r="DF10" i="1" s="1" a="1"/>
  <c r="DF10" i="1" s="1"/>
  <c r="I24" i="6"/>
  <c r="I23" i="6"/>
  <c r="DS12" i="1" a="1"/>
  <c r="DS12" i="1" s="1"/>
  <c r="I40" i="6"/>
  <c r="I37" i="6"/>
  <c r="I39" i="6"/>
  <c r="I38" i="6"/>
  <c r="I22" i="6"/>
  <c r="F55" i="6"/>
  <c r="DF9" i="1" a="1"/>
  <c r="DF9" i="1" s="1"/>
  <c r="L21" i="6"/>
  <c r="GH13" i="1"/>
  <c r="GH21" i="1"/>
  <c r="FY11" i="1"/>
  <c r="FZ8" i="1" s="1"/>
  <c r="GH10" i="1"/>
  <c r="GB5" i="1"/>
  <c r="GH12" i="1"/>
  <c r="GH11" i="1"/>
  <c r="GH9" i="1"/>
  <c r="GH8" i="1"/>
  <c r="GH7" i="1"/>
  <c r="GB16" i="1"/>
  <c r="GD8" i="1"/>
  <c r="GD9" i="1" s="1"/>
  <c r="GB17" i="1" s="1"/>
  <c r="GC17" i="1" s="1"/>
  <c r="FZ9" i="1" l="1"/>
  <c r="FZ10" i="1"/>
  <c r="FZ7" i="1"/>
  <c r="DY15" i="1" a="1"/>
  <c r="DY15" i="1" s="1"/>
  <c r="F48" i="6"/>
  <c r="F47" i="6"/>
  <c r="EG14" i="1"/>
  <c r="L23" i="6"/>
  <c r="L19" i="6"/>
  <c r="L24" i="6"/>
  <c r="L22" i="6"/>
  <c r="DT12" i="1" a="1"/>
  <c r="DT12" i="1" s="1"/>
  <c r="L40" i="6"/>
  <c r="L38" i="6"/>
  <c r="L39" i="6"/>
  <c r="L37" i="6"/>
  <c r="O19" i="6"/>
  <c r="O24" i="6"/>
  <c r="O21" i="6"/>
  <c r="O22" i="6"/>
  <c r="O23" i="6"/>
  <c r="DM9" i="1" a="1"/>
  <c r="DM9" i="1" s="1"/>
  <c r="L30" i="6"/>
  <c r="L32" i="6"/>
  <c r="L28" i="6"/>
  <c r="L31" i="6"/>
  <c r="L29" i="6"/>
  <c r="EG10" i="1"/>
  <c r="GI10" i="1"/>
  <c r="GI12" i="1"/>
  <c r="GI20" i="1"/>
  <c r="GI9" i="1"/>
  <c r="GI16" i="1"/>
  <c r="GI23" i="1"/>
  <c r="GI14" i="1"/>
  <c r="GI21" i="1"/>
  <c r="GI19" i="1"/>
  <c r="GI25" i="1"/>
  <c r="GI15" i="1"/>
  <c r="GI7" i="1"/>
  <c r="GI11" i="1"/>
  <c r="GI18" i="1"/>
  <c r="GI24" i="1"/>
  <c r="GI17" i="1"/>
  <c r="GI22" i="1"/>
  <c r="GI13" i="1"/>
  <c r="GI8" i="1"/>
  <c r="GB20" i="1"/>
  <c r="GC20" i="1" s="1"/>
  <c r="GB18" i="1"/>
  <c r="GC18" i="1" s="1"/>
  <c r="GC16" i="1"/>
  <c r="GB19" i="1"/>
  <c r="GC19" i="1" s="1"/>
  <c r="DZ15" i="1" l="1" a="1"/>
  <c r="DZ15" i="1" s="1"/>
  <c r="I48" i="6"/>
  <c r="I47" i="6"/>
  <c r="O28" i="6"/>
  <c r="O29" i="6"/>
  <c r="DM11" i="1" a="1"/>
  <c r="DM11" i="1" s="1"/>
  <c r="EG9" i="1"/>
  <c r="DT13" i="1" a="1"/>
  <c r="DT13" i="1" s="1"/>
  <c r="O38" i="6" s="1"/>
  <c r="O37" i="6"/>
  <c r="GL13" i="1"/>
  <c r="GL10" i="1"/>
  <c r="GL7" i="1"/>
  <c r="GM12" i="1"/>
  <c r="GL8" i="1"/>
  <c r="GM10" i="1"/>
  <c r="GL15" i="1"/>
  <c r="GM8" i="1"/>
  <c r="GL14" i="1"/>
  <c r="GL16" i="1"/>
  <c r="GL9" i="1"/>
  <c r="GM7" i="1"/>
  <c r="GL11" i="1"/>
  <c r="GM13" i="1"/>
  <c r="GM9" i="1"/>
  <c r="GM11" i="1"/>
  <c r="GM14" i="1"/>
  <c r="GL12" i="1"/>
  <c r="GM15" i="1"/>
  <c r="GM16" i="1"/>
  <c r="GB14" i="1"/>
  <c r="EA15" i="1" l="1" a="1"/>
  <c r="EA15" i="1" s="1"/>
  <c r="L47" i="6"/>
  <c r="L48" i="6"/>
  <c r="EG11" i="1"/>
  <c r="DM12" i="1" a="1"/>
  <c r="DM12" i="1" s="1"/>
  <c r="EG12" i="1" s="1"/>
  <c r="EG13" i="1"/>
  <c r="DT15" i="1" a="1"/>
  <c r="DT15" i="1" s="1"/>
  <c r="O30" i="6"/>
  <c r="GL5" i="1"/>
  <c r="O47" i="6" l="1"/>
  <c r="O48" i="6"/>
  <c r="O32" i="6"/>
  <c r="EG15" i="1"/>
  <c r="O39" i="6"/>
  <c r="O40" i="6"/>
  <c r="O31" i="6"/>
</calcChain>
</file>

<file path=xl/sharedStrings.xml><?xml version="1.0" encoding="utf-8"?>
<sst xmlns="http://schemas.openxmlformats.org/spreadsheetml/2006/main" count="501" uniqueCount="238">
  <si>
    <t>ID</t>
  </si>
  <si>
    <t>Desc</t>
  </si>
  <si>
    <t>USER DATA</t>
  </si>
  <si>
    <t>REFERENCE</t>
  </si>
  <si>
    <t>Number of Dependents</t>
  </si>
  <si>
    <t>Number of Precedents</t>
  </si>
  <si>
    <t>ES</t>
  </si>
  <si>
    <t>EF</t>
  </si>
  <si>
    <t>LS</t>
  </si>
  <si>
    <t>LF</t>
  </si>
  <si>
    <t>Start</t>
  </si>
  <si>
    <t>Slack</t>
  </si>
  <si>
    <t>Task</t>
  </si>
  <si>
    <t>Dependents - Next ID</t>
  </si>
  <si>
    <t>Precedents - Previous ID</t>
  </si>
  <si>
    <t>Total</t>
  </si>
  <si>
    <t>CRITICAL PATH CALCULATION</t>
  </si>
  <si>
    <t>Critical Task</t>
  </si>
  <si>
    <t>Early Start</t>
  </si>
  <si>
    <t>Early Finish</t>
  </si>
  <si>
    <t>Late Start</t>
  </si>
  <si>
    <t>Late Finish</t>
  </si>
  <si>
    <t>Design Approved</t>
  </si>
  <si>
    <t>Project start date</t>
  </si>
  <si>
    <t>-</t>
  </si>
  <si>
    <t>Late Start of Successors</t>
  </si>
  <si>
    <t>Early Finish of Precedents</t>
  </si>
  <si>
    <t>Mo</t>
  </si>
  <si>
    <t>Tu</t>
  </si>
  <si>
    <t>We</t>
  </si>
  <si>
    <t>Th</t>
  </si>
  <si>
    <t>Fr</t>
  </si>
  <si>
    <t>Sa</t>
  </si>
  <si>
    <t>Su</t>
  </si>
  <si>
    <t>Calendar start date</t>
  </si>
  <si>
    <t>Delay</t>
  </si>
  <si>
    <t>Predecessors' IDs</t>
  </si>
  <si>
    <t>Delayed start</t>
  </si>
  <si>
    <t>DETAILS</t>
  </si>
  <si>
    <t>Exclude holidays</t>
  </si>
  <si>
    <t>Yes</t>
  </si>
  <si>
    <t>No</t>
  </si>
  <si>
    <t>Exclude</t>
  </si>
  <si>
    <t>LIST OF HOLIDAYS</t>
  </si>
  <si>
    <t>DATE</t>
  </si>
  <si>
    <t>Christmas</t>
  </si>
  <si>
    <t>New Year</t>
  </si>
  <si>
    <t>Company day off</t>
  </si>
  <si>
    <t>NAME</t>
  </si>
  <si>
    <t>Options Chosen</t>
  </si>
  <si>
    <t>List working days</t>
  </si>
  <si>
    <t>ES date</t>
  </si>
  <si>
    <t>EF date</t>
  </si>
  <si>
    <t>LS date</t>
  </si>
  <si>
    <t>LF date</t>
  </si>
  <si>
    <t>Weekend option</t>
  </si>
  <si>
    <t>YEAR</t>
  </si>
  <si>
    <t>Months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</si>
  <si>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</si>
  <si>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</si>
  <si>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</si>
  <si>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</si>
  <si>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</si>
  <si>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</si>
  <si>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</si>
  <si>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</si>
  <si>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</si>
  <si>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Otcober</t>
  </si>
  <si>
    <t>November</t>
  </si>
  <si>
    <t>December</t>
  </si>
  <si>
    <t>First day of a week</t>
  </si>
  <si>
    <t>MONDAY</t>
  </si>
  <si>
    <t>TUESDAY</t>
  </si>
  <si>
    <t>WEDNESDAY</t>
  </si>
  <si>
    <t>THURSDAY</t>
  </si>
  <si>
    <t>FRIDAY</t>
  </si>
  <si>
    <t>SATURDAY</t>
  </si>
  <si>
    <t>SUNDAY</t>
  </si>
  <si>
    <t>Event Numbering</t>
  </si>
  <si>
    <t>WEEKDAYS</t>
  </si>
  <si>
    <t>Priority</t>
  </si>
  <si>
    <t>MAIN INFORMATION</t>
  </si>
  <si>
    <t>List of tasks</t>
  </si>
  <si>
    <t>Status</t>
  </si>
  <si>
    <t>Monday</t>
  </si>
  <si>
    <t>Tuesday</t>
  </si>
  <si>
    <t>Wednesday</t>
  </si>
  <si>
    <t>Thursday</t>
  </si>
  <si>
    <t>Friday</t>
  </si>
  <si>
    <t>Saturday</t>
  </si>
  <si>
    <t>Sunday</t>
  </si>
  <si>
    <t>Exclude week days</t>
  </si>
  <si>
    <t>✓</t>
  </si>
  <si>
    <t>Priority List</t>
  </si>
  <si>
    <t>High</t>
  </si>
  <si>
    <t>Medium</t>
  </si>
  <si>
    <t>Low</t>
  </si>
  <si>
    <t>All</t>
  </si>
  <si>
    <t>MONTH</t>
  </si>
  <si>
    <t>PRIORITY</t>
  </si>
  <si>
    <t>ASSIGNED</t>
  </si>
  <si>
    <t>Person</t>
  </si>
  <si>
    <t>Year</t>
  </si>
  <si>
    <t>Milestone</t>
  </si>
  <si>
    <t>Not started</t>
  </si>
  <si>
    <t>In progress</t>
  </si>
  <si>
    <t>Done</t>
  </si>
  <si>
    <t>Type</t>
  </si>
  <si>
    <t>Phase</t>
  </si>
  <si>
    <t>!</t>
  </si>
  <si>
    <t>P</t>
  </si>
  <si>
    <t>M</t>
  </si>
  <si>
    <t>T</t>
  </si>
  <si>
    <t>S</t>
  </si>
  <si>
    <t>Elongate</t>
  </si>
  <si>
    <t>TASK ACTIONS</t>
  </si>
  <si>
    <t>Real Duration</t>
  </si>
  <si>
    <t>Next Phase Row</t>
  </si>
  <si>
    <t>TYPE</t>
  </si>
  <si>
    <t>CALENDAR</t>
  </si>
  <si>
    <t>Month Filter</t>
  </si>
  <si>
    <t>Assigned</t>
  </si>
  <si>
    <t>Prorities</t>
  </si>
  <si>
    <t>Assign Person</t>
  </si>
  <si>
    <t>All filters</t>
  </si>
  <si>
    <t>Finish date</t>
  </si>
  <si>
    <t>show</t>
  </si>
  <si>
    <t>Max 10 events</t>
  </si>
  <si>
    <t>Final Number</t>
  </si>
  <si>
    <t>Planned Duration (Working days)</t>
  </si>
  <si>
    <t>Progress %</t>
  </si>
  <si>
    <t>Condition</t>
  </si>
  <si>
    <t>Task with 0 day</t>
  </si>
  <si>
    <t>Define project scope and objectives</t>
  </si>
  <si>
    <t>Identify stakeholders and gather requirements</t>
  </si>
  <si>
    <t>Develop project charter and plan</t>
  </si>
  <si>
    <t>Secure funding and resources</t>
  </si>
  <si>
    <t>Phase 1: Planning</t>
  </si>
  <si>
    <t>Phase 2: Design</t>
  </si>
  <si>
    <t xml:space="preserve">Create detailed design specifications </t>
  </si>
  <si>
    <t>Review and approve design</t>
  </si>
  <si>
    <t>6</t>
  </si>
  <si>
    <t>9</t>
  </si>
  <si>
    <t>Today</t>
  </si>
  <si>
    <t>Task Days</t>
  </si>
  <si>
    <t>Slack Days</t>
  </si>
  <si>
    <t>Off days</t>
  </si>
  <si>
    <t>Identify all stakeholders, conduct interviews, and gather requirements.</t>
  </si>
  <si>
    <t>Work with the project team to create detailed design specifications for the project.</t>
  </si>
  <si>
    <t>Schedule and lead meetings with stakeholders to gather requirements</t>
  </si>
  <si>
    <t>Create the project schedule, assign resources, and develop the project plan.</t>
  </si>
  <si>
    <t>Present them to stakeholders, and secure funding and resources.</t>
  </si>
  <si>
    <t>Prepare design to ensure it meets all requirements and specifications.</t>
  </si>
  <si>
    <t>3,4</t>
  </si>
  <si>
    <t>Sub-task</t>
  </si>
  <si>
    <t>Show</t>
  </si>
  <si>
    <t>Hide?</t>
  </si>
  <si>
    <t>Active?</t>
  </si>
  <si>
    <t>Sub-task Days</t>
  </si>
  <si>
    <t>LEGEND</t>
  </si>
  <si>
    <t>Sort</t>
  </si>
  <si>
    <t>Notes/Actions</t>
  </si>
  <si>
    <t>Employee Name</t>
  </si>
  <si>
    <t>Department</t>
  </si>
  <si>
    <t>Jemima Begum</t>
  </si>
  <si>
    <t>Mercedes Banks</t>
  </si>
  <si>
    <t>Macauley Peck</t>
  </si>
  <si>
    <t>Hannah Shaw</t>
  </si>
  <si>
    <t>Carmel Beltran</t>
  </si>
  <si>
    <t>Sarah-Jayne Morrison</t>
  </si>
  <si>
    <t>Alyce Milner</t>
  </si>
  <si>
    <t>Aviana Kenny</t>
  </si>
  <si>
    <t>Harris Montes</t>
  </si>
  <si>
    <t>Doris Power</t>
  </si>
  <si>
    <t>Isobelle Hurley</t>
  </si>
  <si>
    <t>Donell Merrill</t>
  </si>
  <si>
    <t>Jane Best</t>
  </si>
  <si>
    <t>Kristofer Dyer</t>
  </si>
  <si>
    <t>Operations</t>
  </si>
  <si>
    <t>Sales</t>
  </si>
  <si>
    <t>Finance</t>
  </si>
  <si>
    <t>Design</t>
  </si>
  <si>
    <t>Quality Assurance</t>
  </si>
  <si>
    <t>IT</t>
  </si>
  <si>
    <t>Dropdowns</t>
  </si>
  <si>
    <t>Employee</t>
  </si>
  <si>
    <t>4</t>
  </si>
  <si>
    <t>Dynamic Gantt chart</t>
  </si>
  <si>
    <t>Dep</t>
  </si>
  <si>
    <t>1</t>
  </si>
  <si>
    <t>Active-Dashboard</t>
  </si>
  <si>
    <t>Dept</t>
  </si>
  <si>
    <t>From Date</t>
  </si>
  <si>
    <t>To Date</t>
  </si>
  <si>
    <t>Count</t>
  </si>
  <si>
    <t>Perc</t>
  </si>
  <si>
    <t>Name</t>
  </si>
  <si>
    <t>Total Day Spent</t>
  </si>
  <si>
    <t>Total Task Completed</t>
  </si>
  <si>
    <t>Number Of Milestone</t>
  </si>
  <si>
    <t>Number Of Task</t>
  </si>
  <si>
    <t>Number of Subtasks</t>
  </si>
  <si>
    <t>Total Days Spent</t>
  </si>
  <si>
    <t>DASHBOARD</t>
  </si>
  <si>
    <t>Total Task</t>
  </si>
  <si>
    <t>Total Subtask</t>
  </si>
  <si>
    <t>Total Milestone</t>
  </si>
  <si>
    <t>Task Name</t>
  </si>
  <si>
    <t>In Progress</t>
  </si>
  <si>
    <t>Not Started</t>
  </si>
  <si>
    <t>Total Planned Days</t>
  </si>
  <si>
    <t>MENU</t>
  </si>
  <si>
    <t>WBS GANTT CHART EXCEL TEMPLATE</t>
  </si>
  <si>
    <t>SETTINGS</t>
  </si>
  <si>
    <t>TASK PLAN</t>
  </si>
  <si>
    <t>GANTT CHART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</si>
  <si>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</si>
  <si>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</si>
  <si>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</si>
  <si>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</si>
  <si>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</si>
  <si>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</si>
  <si>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</si>
  <si>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</si>
  <si>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</si>
  <si>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PROJECT SETTINGS</t>
  </si>
  <si>
    <t>CALENDAR SETTINGS</t>
  </si>
  <si>
    <t>EMPLOYEE SETTINGS</t>
  </si>
  <si>
    <t>SELECTION PANEL</t>
  </si>
  <si>
    <t>Remain Days</t>
  </si>
  <si>
    <t>Check</t>
  </si>
  <si>
    <t>Error Check</t>
  </si>
  <si>
    <t>Progress</t>
  </si>
  <si>
    <t>Gantt Priority</t>
  </si>
  <si>
    <t>Cond Priority</t>
  </si>
  <si>
    <t>Cond Status</t>
  </si>
  <si>
    <t>Hide</t>
  </si>
  <si>
    <t>dropdown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</si>
</sst>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"/>
    <numFmt numFmtId="165" formatCode="d/m;@"/>
    <numFmt numFmtId="166" formatCode="[$-C09]d;@"/>
    <numFmt numFmtId="167" formatCode="[$-C09]dddd\,\ d\ mmm;@"/>
    <numFmt numFmtId="168" formatCode="[$-C09]mmmm\-yy;@"/>
    <numFmt numFmtId="169" formatCode="[$-409]d\-mmm;@"/>
  </numFmts>
  <fonts count="45" x14ac:knownFonts="1"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1"/>
      <color rgb="FF1F4E78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sz val="10"/>
      <name val="Arial"/>
      <family val="2"/>
      <charset val="162"/>
    </font>
    <font>
      <sz val="11"/>
      <name val="Arial"/>
      <family val="2"/>
      <charset val="162"/>
      <scheme val="minor"/>
    </font>
    <font>
      <b/>
      <sz val="12"/>
      <color theme="0"/>
      <name val="Arial"/>
      <family val="2"/>
      <scheme val="minor"/>
    </font>
    <font>
      <i/>
      <sz val="11"/>
      <color theme="3" tint="-0.249977111117893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theme="0" tint="-4.9989318521683403E-2"/>
      <name val="Arial"/>
      <family val="2"/>
      <scheme val="minor"/>
    </font>
    <font>
      <sz val="12"/>
      <color theme="1"/>
      <name val="Arial"/>
      <family val="2"/>
      <scheme val="minor"/>
    </font>
    <font>
      <sz val="11"/>
      <color theme="0"/>
      <name val="Arial"/>
      <family val="2"/>
      <scheme val="minor"/>
    </font>
    <font>
      <b/>
      <sz val="11"/>
      <name val="Arial"/>
      <family val="2"/>
      <scheme val="minor"/>
    </font>
    <font>
      <sz val="10"/>
      <color theme="1"/>
      <name val="Arial"/>
      <family val="2"/>
      <scheme val="minor"/>
    </font>
    <font>
      <u/>
      <sz val="10"/>
      <color indexed="12"/>
      <name val="Arial"/>
      <family val="2"/>
    </font>
    <font>
      <b/>
      <i/>
      <sz val="10"/>
      <name val="Arial"/>
      <family val="2"/>
      <scheme val="minor"/>
    </font>
    <font>
      <b/>
      <i/>
      <sz val="11"/>
      <name val="Arial"/>
      <family val="2"/>
      <scheme val="minor"/>
    </font>
    <font>
      <i/>
      <sz val="11"/>
      <name val="Arial"/>
      <family val="2"/>
      <scheme val="minor"/>
    </font>
    <font>
      <sz val="11"/>
      <name val="Arial"/>
      <family val="2"/>
      <scheme val="minor"/>
    </font>
    <font>
      <b/>
      <sz val="10"/>
      <color theme="1"/>
      <name val="Arial"/>
      <family val="2"/>
      <charset val="162"/>
      <scheme val="minor"/>
    </font>
    <font>
      <b/>
      <sz val="11"/>
      <color theme="0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b/>
      <sz val="11"/>
      <color theme="3"/>
      <name val="Arial"/>
      <family val="2"/>
      <charset val="162"/>
      <scheme val="minor"/>
    </font>
    <font>
      <sz val="9"/>
      <color theme="1"/>
      <name val="Arial"/>
      <family val="2"/>
      <charset val="162"/>
      <scheme val="minor"/>
    </font>
    <font>
      <sz val="18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u/>
      <sz val="11"/>
      <color theme="0"/>
      <name val="Arial"/>
      <family val="2"/>
      <charset val="162"/>
      <scheme val="minor"/>
    </font>
    <font>
      <b/>
      <sz val="11"/>
      <color theme="1" tint="0.34998626667073579"/>
      <name val="Arial"/>
      <family val="2"/>
      <scheme val="minor"/>
    </font>
    <font>
      <b/>
      <sz val="12"/>
      <color theme="1" tint="0.34998626667073579"/>
      <name val="Arial"/>
      <family val="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4"/>
      <color theme="0" tint="-4.9989318521683403E-2"/>
      <name val="Arial"/>
      <family val="2"/>
      <charset val="162"/>
      <scheme val="minor"/>
    </font>
  </fonts>
  <fills count="30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gray125">
        <fgColor auto="1"/>
        <bgColor theme="0" tint="-4.9989318521683403E-2"/>
      </patternFill>
    </fill>
    <fill>
      <patternFill patternType="solid">
        <fgColor rgb="FF1F4E78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1F4E78"/>
        <bgColor indexed="64"/>
      </patternFill>
    </fill>
    <fill>
      <patternFill patternType="darkGrid">
        <fgColor theme="0"/>
        <bgColor rgb="FF3D5A80"/>
      </patternFill>
    </fill>
    <fill>
      <patternFill patternType="solid">
        <fgColor rgb="FF70AD47"/>
        <bgColor indexed="64"/>
      </patternFill>
    </fill>
    <fill>
      <patternFill patternType="mediumGray">
        <fgColor rgb="FFC00000"/>
        <bgColor theme="0" tint="-4.9989318521683403E-2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2F2F2"/>
        <bgColor indexed="64"/>
      </patternFill>
    </fill>
  </fills>
  <borders count="4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/>
      <right/>
      <top style="thin">
        <color theme="1" tint="0.499984740745262"/>
      </top>
      <bottom/>
      <diagonal/>
    </border>
    <border>
      <left/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1" tint="0.499984740745262"/>
      </left>
      <right/>
      <top/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/>
      <right/>
      <top/>
      <bottom style="thin">
        <color theme="1" tint="0.499984740745262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0" tint="-0.24994659260841701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0" tint="-0.24994659260841701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1" tint="0.499984740745262"/>
      </left>
      <right style="thin">
        <color theme="0" tint="-0.2499465926084170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1" tint="0.499984740745262"/>
      </right>
      <top style="thin">
        <color theme="0" tint="-4.9989318521683403E-2"/>
      </top>
      <bottom style="thin">
        <color theme="1" tint="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 style="thin">
        <color theme="1" tint="0.499984740745262"/>
      </top>
      <bottom/>
      <diagonal/>
    </border>
    <border>
      <left style="thin">
        <color theme="0" tint="-0.24994659260841701"/>
      </left>
      <right/>
      <top/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499984740745262"/>
      </right>
      <top style="thin">
        <color theme="0" tint="-0.24994659260841701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7">
    <xf numFmtId="0" fontId="0" fillId="0" borderId="0"/>
    <xf numFmtId="0" fontId="5" fillId="0" borderId="0"/>
    <xf numFmtId="0" fontId="6" fillId="0" borderId="0"/>
    <xf numFmtId="0" fontId="11" fillId="0" borderId="0"/>
    <xf numFmtId="0" fontId="5" fillId="0" borderId="0"/>
    <xf numFmtId="0" fontId="23" fillId="0" borderId="0" applyNumberFormat="0" applyFill="0" applyBorder="0" applyAlignment="0" applyProtection="0">
      <alignment vertical="top"/>
      <protection locked="0"/>
    </xf>
    <xf numFmtId="9" fontId="5" fillId="0" borderId="0" applyFont="0" applyFill="0" applyBorder="0" applyAlignment="0" applyProtection="0"/>
  </cellStyleXfs>
  <cellXfs count="31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vertical="center"/>
    </xf>
    <xf numFmtId="49" fontId="6" fillId="2" borderId="0" xfId="0" applyNumberFormat="1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0" fillId="2" borderId="0" xfId="0" applyFill="1" applyAlignment="1">
      <alignment shrinkToFit="1"/>
    </xf>
    <xf numFmtId="0" fontId="13" fillId="9" borderId="0" xfId="0" applyFont="1" applyFill="1" applyAlignment="1">
      <alignment horizontal="centerContinuous" vertical="center" shrinkToFit="1"/>
    </xf>
    <xf numFmtId="0" fontId="1" fillId="10" borderId="1" xfId="0" applyFont="1" applyFill="1" applyBorder="1" applyAlignment="1">
      <alignment horizontal="center" vertical="center" shrinkToFit="1"/>
    </xf>
    <xf numFmtId="0" fontId="1" fillId="10" borderId="1" xfId="0" applyFont="1" applyFill="1" applyBorder="1" applyAlignment="1">
      <alignment horizontal="centerContinuous" vertical="center" shrinkToFit="1"/>
    </xf>
    <xf numFmtId="0" fontId="0" fillId="0" borderId="0" xfId="0" applyAlignment="1">
      <alignment horizontal="center" vertical="center"/>
    </xf>
    <xf numFmtId="3" fontId="0" fillId="2" borderId="0" xfId="0" applyNumberFormat="1" applyFill="1" applyAlignment="1">
      <alignment shrinkToFit="1"/>
    </xf>
    <xf numFmtId="0" fontId="6" fillId="2" borderId="0" xfId="0" applyFont="1" applyFill="1"/>
    <xf numFmtId="0" fontId="7" fillId="2" borderId="0" xfId="0" applyFont="1" applyFill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9" fillId="14" borderId="1" xfId="0" applyFont="1" applyFill="1" applyBorder="1" applyAlignment="1">
      <alignment horizontal="center" vertical="center"/>
    </xf>
    <xf numFmtId="168" fontId="24" fillId="2" borderId="1" xfId="4" applyNumberFormat="1" applyFont="1" applyFill="1" applyBorder="1" applyAlignment="1" applyProtection="1">
      <alignment horizontal="center" vertical="center" shrinkToFit="1"/>
      <protection hidden="1"/>
    </xf>
    <xf numFmtId="0" fontId="25" fillId="2" borderId="1" xfId="4" applyFont="1" applyFill="1" applyBorder="1" applyAlignment="1">
      <alignment horizontal="center" vertical="center" shrinkToFit="1"/>
    </xf>
    <xf numFmtId="17" fontId="0" fillId="0" borderId="0" xfId="0" quotePrefix="1" applyNumberFormat="1"/>
    <xf numFmtId="0" fontId="0" fillId="0" borderId="12" xfId="0" applyBorder="1"/>
    <xf numFmtId="0" fontId="0" fillId="0" borderId="13" xfId="0" applyBorder="1"/>
    <xf numFmtId="0" fontId="16" fillId="0" borderId="13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17" fontId="0" fillId="0" borderId="15" xfId="0" quotePrefix="1" applyNumberFormat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15" fillId="17" borderId="7" xfId="0" applyFont="1" applyFill="1" applyBorder="1" applyAlignment="1">
      <alignment horizontal="center" vertical="center"/>
    </xf>
    <xf numFmtId="0" fontId="19" fillId="19" borderId="1" xfId="0" applyFont="1" applyFill="1" applyBorder="1" applyAlignment="1">
      <alignment horizontal="center" vertical="center"/>
    </xf>
    <xf numFmtId="0" fontId="19" fillId="17" borderId="1" xfId="0" applyFont="1" applyFill="1" applyBorder="1" applyAlignment="1">
      <alignment horizontal="center" vertical="center"/>
    </xf>
    <xf numFmtId="0" fontId="19" fillId="18" borderId="1" xfId="0" applyFont="1" applyFill="1" applyBorder="1" applyAlignment="1">
      <alignment horizontal="center" vertical="center"/>
    </xf>
    <xf numFmtId="0" fontId="19" fillId="16" borderId="1" xfId="0" applyFont="1" applyFill="1" applyBorder="1" applyAlignment="1">
      <alignment horizontal="center" vertical="center"/>
    </xf>
    <xf numFmtId="0" fontId="19" fillId="20" borderId="1" xfId="0" applyFont="1" applyFill="1" applyBorder="1" applyAlignment="1">
      <alignment horizontal="center" vertical="center"/>
    </xf>
    <xf numFmtId="167" fontId="15" fillId="19" borderId="11" xfId="0" applyNumberFormat="1" applyFont="1" applyFill="1" applyBorder="1" applyAlignment="1" applyProtection="1">
      <alignment horizontal="center" vertical="center" shrinkToFit="1"/>
      <protection hidden="1"/>
    </xf>
    <xf numFmtId="0" fontId="29" fillId="17" borderId="7" xfId="0" applyFont="1" applyFill="1" applyBorder="1" applyAlignment="1">
      <alignment horizontal="center" vertical="center"/>
    </xf>
    <xf numFmtId="49" fontId="8" fillId="6" borderId="0" xfId="0" applyNumberFormat="1" applyFont="1" applyFill="1" applyAlignment="1">
      <alignment horizontal="left" vertical="center" indent="1"/>
    </xf>
    <xf numFmtId="0" fontId="7" fillId="6" borderId="0" xfId="0" applyFont="1" applyFill="1" applyAlignment="1">
      <alignment horizontal="center" vertical="center"/>
    </xf>
    <xf numFmtId="0" fontId="35" fillId="21" borderId="0" xfId="0" applyFont="1" applyFill="1" applyAlignment="1">
      <alignment horizontal="right" vertical="center"/>
    </xf>
    <xf numFmtId="49" fontId="10" fillId="5" borderId="0" xfId="0" applyNumberFormat="1" applyFont="1" applyFill="1" applyAlignment="1">
      <alignment horizontal="left" vertical="center" indent="1"/>
    </xf>
    <xf numFmtId="0" fontId="10" fillId="5" borderId="0" xfId="0" applyFont="1" applyFill="1" applyAlignment="1">
      <alignment horizontal="center" vertical="center"/>
    </xf>
    <xf numFmtId="0" fontId="36" fillId="7" borderId="0" xfId="0" applyFont="1" applyFill="1" applyAlignment="1">
      <alignment horizontal="right" vertical="center"/>
    </xf>
    <xf numFmtId="0" fontId="5" fillId="2" borderId="0" xfId="1" applyFill="1" applyAlignment="1">
      <alignment vertical="center"/>
    </xf>
    <xf numFmtId="0" fontId="0" fillId="11" borderId="0" xfId="0" applyFill="1"/>
    <xf numFmtId="0" fontId="37" fillId="11" borderId="0" xfId="5" applyFont="1" applyFill="1" applyBorder="1" applyAlignment="1" applyProtection="1">
      <alignment vertical="center"/>
    </xf>
    <xf numFmtId="0" fontId="0" fillId="11" borderId="0" xfId="0" applyFill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2" borderId="22" xfId="0" applyFill="1" applyBorder="1"/>
    <xf numFmtId="0" fontId="0" fillId="2" borderId="27" xfId="0" applyFill="1" applyBorder="1"/>
    <xf numFmtId="0" fontId="0" fillId="0" borderId="24" xfId="0" applyBorder="1" applyAlignment="1" applyProtection="1">
      <alignment horizontal="center" vertical="center"/>
      <protection locked="0"/>
    </xf>
    <xf numFmtId="0" fontId="0" fillId="0" borderId="27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vertical="center"/>
      <protection locked="0"/>
    </xf>
    <xf numFmtId="14" fontId="0" fillId="0" borderId="24" xfId="0" applyNumberFormat="1" applyBorder="1" applyAlignment="1" applyProtection="1">
      <alignment vertical="center"/>
      <protection locked="0"/>
    </xf>
    <xf numFmtId="0" fontId="0" fillId="0" borderId="24" xfId="0" applyBorder="1" applyAlignment="1" applyProtection="1">
      <alignment vertical="center"/>
      <protection locked="0"/>
    </xf>
    <xf numFmtId="0" fontId="0" fillId="0" borderId="25" xfId="0" applyBorder="1" applyAlignment="1" applyProtection="1">
      <alignment vertical="center"/>
      <protection locked="0"/>
    </xf>
    <xf numFmtId="0" fontId="0" fillId="0" borderId="27" xfId="0" applyBorder="1" applyAlignment="1" applyProtection="1">
      <alignment vertical="center"/>
      <protection locked="0"/>
    </xf>
    <xf numFmtId="0" fontId="15" fillId="17" borderId="30" xfId="0" applyFont="1" applyFill="1" applyBorder="1" applyAlignment="1">
      <alignment horizontal="center" vertical="center"/>
    </xf>
    <xf numFmtId="0" fontId="15" fillId="17" borderId="20" xfId="0" applyFont="1" applyFill="1" applyBorder="1" applyAlignment="1">
      <alignment horizontal="center" vertical="center"/>
    </xf>
    <xf numFmtId="0" fontId="15" fillId="17" borderId="22" xfId="0" applyFont="1" applyFill="1" applyBorder="1" applyAlignment="1">
      <alignment horizontal="center" vertical="center"/>
    </xf>
    <xf numFmtId="0" fontId="15" fillId="17" borderId="28" xfId="0" applyFont="1" applyFill="1" applyBorder="1" applyAlignment="1">
      <alignment horizontal="centerContinuous" vertical="center"/>
    </xf>
    <xf numFmtId="0" fontId="15" fillId="17" borderId="29" xfId="0" applyFont="1" applyFill="1" applyBorder="1" applyAlignment="1">
      <alignment horizontal="centerContinuous" vertical="center"/>
    </xf>
    <xf numFmtId="0" fontId="27" fillId="2" borderId="23" xfId="0" applyFont="1" applyFill="1" applyBorder="1" applyAlignment="1">
      <alignment horizontal="left" vertical="center"/>
    </xf>
    <xf numFmtId="0" fontId="27" fillId="2" borderId="23" xfId="0" applyFont="1" applyFill="1" applyBorder="1" applyAlignment="1">
      <alignment vertical="center"/>
    </xf>
    <xf numFmtId="0" fontId="27" fillId="2" borderId="25" xfId="0" applyFont="1" applyFill="1" applyBorder="1" applyAlignment="1">
      <alignment vertical="center"/>
    </xf>
    <xf numFmtId="0" fontId="0" fillId="2" borderId="23" xfId="0" applyFill="1" applyBorder="1" applyAlignment="1">
      <alignment horizontal="center" vertical="center"/>
    </xf>
    <xf numFmtId="0" fontId="15" fillId="17" borderId="23" xfId="0" applyFont="1" applyFill="1" applyBorder="1" applyAlignment="1">
      <alignment horizontal="centerContinuous" vertical="center"/>
    </xf>
    <xf numFmtId="0" fontId="15" fillId="17" borderId="24" xfId="0" applyFont="1" applyFill="1" applyBorder="1" applyAlignment="1">
      <alignment horizontal="centerContinuous" vertical="center"/>
    </xf>
    <xf numFmtId="0" fontId="0" fillId="2" borderId="25" xfId="0" applyFill="1" applyBorder="1" applyAlignment="1">
      <alignment horizontal="center" vertical="center"/>
    </xf>
    <xf numFmtId="14" fontId="6" fillId="0" borderId="31" xfId="0" applyNumberFormat="1" applyFont="1" applyBorder="1" applyAlignment="1" applyProtection="1">
      <alignment horizontal="center" vertical="center" shrinkToFit="1"/>
      <protection locked="0"/>
    </xf>
    <xf numFmtId="14" fontId="16" fillId="0" borderId="22" xfId="0" applyNumberFormat="1" applyFont="1" applyBorder="1" applyAlignment="1" applyProtection="1">
      <alignment horizontal="center" vertical="center" shrinkToFit="1"/>
      <protection locked="0"/>
    </xf>
    <xf numFmtId="0" fontId="15" fillId="15" borderId="8" xfId="0" applyFont="1" applyFill="1" applyBorder="1" applyAlignment="1">
      <alignment horizontal="centerContinuous" vertical="center"/>
    </xf>
    <xf numFmtId="0" fontId="15" fillId="15" borderId="7" xfId="0" applyFont="1" applyFill="1" applyBorder="1" applyAlignment="1">
      <alignment horizontal="centerContinuous" vertical="center"/>
    </xf>
    <xf numFmtId="0" fontId="9" fillId="2" borderId="0" xfId="4" applyFont="1" applyFill="1" applyAlignment="1">
      <alignment vertical="center"/>
    </xf>
    <xf numFmtId="0" fontId="17" fillId="2" borderId="0" xfId="4" applyFont="1" applyFill="1" applyAlignment="1">
      <alignment vertical="center"/>
    </xf>
    <xf numFmtId="0" fontId="17" fillId="2" borderId="0" xfId="4" applyFont="1" applyFill="1" applyAlignment="1">
      <alignment horizontal="center" vertical="center"/>
    </xf>
    <xf numFmtId="0" fontId="13" fillId="2" borderId="0" xfId="4" applyFont="1" applyFill="1" applyAlignment="1">
      <alignment horizontal="center" vertical="center"/>
    </xf>
    <xf numFmtId="0" fontId="19" fillId="2" borderId="0" xfId="4" applyFont="1" applyFill="1"/>
    <xf numFmtId="0" fontId="19" fillId="2" borderId="0" xfId="0" applyFont="1" applyFill="1"/>
    <xf numFmtId="0" fontId="5" fillId="2" borderId="0" xfId="4" applyFill="1"/>
    <xf numFmtId="0" fontId="27" fillId="19" borderId="10" xfId="0" applyFont="1" applyFill="1" applyBorder="1" applyAlignment="1">
      <alignment horizontal="center" vertical="center"/>
    </xf>
    <xf numFmtId="0" fontId="20" fillId="19" borderId="10" xfId="0" applyFont="1" applyFill="1" applyBorder="1" applyAlignment="1">
      <alignment horizontal="center" vertical="center"/>
    </xf>
    <xf numFmtId="167" fontId="21" fillId="2" borderId="0" xfId="4" applyNumberFormat="1" applyFont="1" applyFill="1" applyAlignment="1">
      <alignment horizontal="center" vertical="center"/>
    </xf>
    <xf numFmtId="0" fontId="22" fillId="2" borderId="0" xfId="4" applyFont="1" applyFill="1" applyAlignment="1">
      <alignment horizontal="left" vertical="center" shrinkToFit="1"/>
    </xf>
    <xf numFmtId="0" fontId="6" fillId="2" borderId="0" xfId="4" applyFont="1" applyFill="1" applyAlignment="1">
      <alignment vertical="center"/>
    </xf>
    <xf numFmtId="0" fontId="6" fillId="2" borderId="0" xfId="4" applyFont="1" applyFill="1" applyAlignment="1">
      <alignment horizontal="center" vertical="center"/>
    </xf>
    <xf numFmtId="0" fontId="5" fillId="2" borderId="0" xfId="4" applyFill="1" applyAlignment="1">
      <alignment vertical="center"/>
    </xf>
    <xf numFmtId="0" fontId="5" fillId="11" borderId="0" xfId="4" applyFill="1" applyAlignment="1">
      <alignment vertical="center"/>
    </xf>
    <xf numFmtId="0" fontId="19" fillId="2" borderId="1" xfId="0" applyFont="1" applyFill="1" applyBorder="1" applyAlignment="1" applyProtection="1">
      <alignment horizontal="center" vertical="center"/>
      <protection hidden="1"/>
    </xf>
    <xf numFmtId="0" fontId="6" fillId="2" borderId="0" xfId="0" applyFont="1" applyFill="1" applyAlignment="1" applyProtection="1">
      <alignment horizontal="center" vertical="center"/>
      <protection hidden="1"/>
    </xf>
    <xf numFmtId="165" fontId="0" fillId="0" borderId="25" xfId="0" applyNumberFormat="1" applyBorder="1" applyAlignment="1" applyProtection="1">
      <alignment horizontal="center" vertical="center" shrinkToFit="1"/>
      <protection hidden="1"/>
    </xf>
    <xf numFmtId="165" fontId="0" fillId="0" borderId="26" xfId="0" applyNumberFormat="1" applyBorder="1" applyAlignment="1" applyProtection="1">
      <alignment horizontal="center" vertical="center" shrinkToFit="1"/>
      <protection hidden="1"/>
    </xf>
    <xf numFmtId="165" fontId="0" fillId="0" borderId="27" xfId="0" applyNumberFormat="1" applyBorder="1" applyAlignment="1" applyProtection="1">
      <alignment horizontal="center" vertical="center" shrinkToFit="1"/>
      <protection hidden="1"/>
    </xf>
    <xf numFmtId="0" fontId="0" fillId="0" borderId="20" xfId="0" applyBorder="1" applyAlignment="1" applyProtection="1">
      <alignment horizontal="center" vertical="center"/>
      <protection hidden="1"/>
    </xf>
    <xf numFmtId="0" fontId="0" fillId="0" borderId="22" xfId="0" applyBorder="1" applyAlignment="1" applyProtection="1">
      <alignment horizontal="center" vertical="center"/>
      <protection hidden="1"/>
    </xf>
    <xf numFmtId="0" fontId="30" fillId="0" borderId="0" xfId="0" applyFont="1" applyAlignment="1" applyProtection="1">
      <alignment horizontal="center" vertical="center"/>
      <protection hidden="1"/>
    </xf>
    <xf numFmtId="0" fontId="0" fillId="0" borderId="0" xfId="0" applyAlignment="1" applyProtection="1">
      <alignment horizontal="center" vertical="center"/>
      <protection hidden="1"/>
    </xf>
    <xf numFmtId="0" fontId="0" fillId="0" borderId="16" xfId="0" applyBorder="1" applyAlignment="1" applyProtection="1">
      <alignment horizontal="center" vertical="center"/>
      <protection hidden="1"/>
    </xf>
    <xf numFmtId="0" fontId="0" fillId="0" borderId="23" xfId="0" applyBorder="1" applyAlignment="1" applyProtection="1">
      <alignment horizontal="center" vertical="center"/>
      <protection hidden="1"/>
    </xf>
    <xf numFmtId="0" fontId="0" fillId="0" borderId="24" xfId="0" applyBorder="1" applyAlignment="1" applyProtection="1">
      <alignment horizontal="center" vertical="center"/>
      <protection hidden="1"/>
    </xf>
    <xf numFmtId="0" fontId="0" fillId="0" borderId="25" xfId="0" applyBorder="1" applyAlignment="1" applyProtection="1">
      <alignment horizontal="center" vertical="center"/>
      <protection hidden="1"/>
    </xf>
    <xf numFmtId="0" fontId="0" fillId="0" borderId="18" xfId="0" applyBorder="1" applyAlignment="1" applyProtection="1">
      <alignment horizontal="center" vertical="center"/>
      <protection hidden="1"/>
    </xf>
    <xf numFmtId="0" fontId="0" fillId="0" borderId="19" xfId="0" applyBorder="1" applyAlignment="1" applyProtection="1">
      <alignment horizontal="center" vertical="center"/>
      <protection hidden="1"/>
    </xf>
    <xf numFmtId="0" fontId="0" fillId="0" borderId="7" xfId="0" applyBorder="1" applyAlignment="1" applyProtection="1">
      <alignment horizontal="center" vertical="center"/>
      <protection locked="0"/>
    </xf>
    <xf numFmtId="0" fontId="30" fillId="2" borderId="0" xfId="0" applyFont="1" applyFill="1" applyAlignment="1">
      <alignment vertical="center"/>
    </xf>
    <xf numFmtId="0" fontId="30" fillId="11" borderId="0" xfId="0" applyFont="1" applyFill="1"/>
    <xf numFmtId="0" fontId="30" fillId="11" borderId="0" xfId="0" applyFont="1" applyFill="1" applyAlignment="1">
      <alignment horizontal="center"/>
    </xf>
    <xf numFmtId="0" fontId="30" fillId="2" borderId="0" xfId="0" applyFont="1" applyFill="1"/>
    <xf numFmtId="0" fontId="0" fillId="0" borderId="35" xfId="0" applyBorder="1"/>
    <xf numFmtId="0" fontId="5" fillId="0" borderId="12" xfId="1" applyBorder="1" applyAlignment="1">
      <alignment vertical="center"/>
    </xf>
    <xf numFmtId="0" fontId="5" fillId="0" borderId="13" xfId="1" applyBorder="1" applyAlignment="1">
      <alignment vertical="center"/>
    </xf>
    <xf numFmtId="0" fontId="6" fillId="0" borderId="14" xfId="0" applyFont="1" applyBorder="1" applyAlignment="1">
      <alignment vertical="center"/>
    </xf>
    <xf numFmtId="0" fontId="0" fillId="0" borderId="0" xfId="0" applyAlignment="1">
      <alignment vertical="center"/>
    </xf>
    <xf numFmtId="0" fontId="15" fillId="19" borderId="23" xfId="0" applyFont="1" applyFill="1" applyBorder="1" applyAlignment="1">
      <alignment horizontal="center" vertical="center"/>
    </xf>
    <xf numFmtId="0" fontId="15" fillId="19" borderId="24" xfId="0" applyFont="1" applyFill="1" applyBorder="1" applyAlignment="1">
      <alignment horizontal="center" vertical="center"/>
    </xf>
    <xf numFmtId="0" fontId="29" fillId="17" borderId="12" xfId="0" applyFont="1" applyFill="1" applyBorder="1" applyAlignment="1">
      <alignment horizontal="left" vertical="center" shrinkToFit="1"/>
    </xf>
    <xf numFmtId="166" fontId="29" fillId="17" borderId="14" xfId="4" applyNumberFormat="1" applyFont="1" applyFill="1" applyBorder="1" applyAlignment="1" applyProtection="1">
      <alignment horizontal="center" vertical="center"/>
      <protection hidden="1"/>
    </xf>
    <xf numFmtId="0" fontId="33" fillId="8" borderId="15" xfId="0" applyFont="1" applyFill="1" applyBorder="1" applyAlignment="1">
      <alignment horizontal="left" vertical="center" shrinkToFit="1"/>
    </xf>
    <xf numFmtId="0" fontId="33" fillId="0" borderId="36" xfId="0" applyFont="1" applyBorder="1" applyAlignment="1" applyProtection="1">
      <alignment horizontal="left" vertical="center" shrinkToFit="1"/>
      <protection hidden="1"/>
    </xf>
    <xf numFmtId="0" fontId="6" fillId="8" borderId="15" xfId="4" applyFont="1" applyFill="1" applyBorder="1" applyAlignment="1">
      <alignment vertical="center" wrapText="1"/>
    </xf>
    <xf numFmtId="0" fontId="6" fillId="8" borderId="17" xfId="4" applyFont="1" applyFill="1" applyBorder="1" applyAlignment="1">
      <alignment vertical="center" wrapText="1"/>
    </xf>
    <xf numFmtId="0" fontId="33" fillId="0" borderId="37" xfId="0" applyFont="1" applyBorder="1" applyAlignment="1" applyProtection="1">
      <alignment horizontal="left" vertical="center" shrinkToFit="1"/>
      <protection hidden="1"/>
    </xf>
    <xf numFmtId="0" fontId="38" fillId="0" borderId="34" xfId="0" applyFont="1" applyBorder="1" applyAlignment="1" applyProtection="1">
      <alignment horizontal="center" vertical="center" shrinkToFit="1"/>
      <protection locked="0"/>
    </xf>
    <xf numFmtId="0" fontId="39" fillId="0" borderId="34" xfId="0" applyFont="1" applyBorder="1" applyAlignment="1" applyProtection="1">
      <alignment horizontal="center" vertical="center" shrinkToFit="1"/>
      <protection locked="0"/>
    </xf>
    <xf numFmtId="0" fontId="18" fillId="17" borderId="34" xfId="0" applyFont="1" applyFill="1" applyBorder="1" applyAlignment="1">
      <alignment horizontal="center" vertical="center" shrinkToFit="1"/>
    </xf>
    <xf numFmtId="49" fontId="8" fillId="6" borderId="0" xfId="0" applyNumberFormat="1" applyFont="1" applyFill="1" applyAlignment="1">
      <alignment horizontal="left" vertical="center" indent="5"/>
    </xf>
    <xf numFmtId="49" fontId="10" fillId="5" borderId="0" xfId="0" applyNumberFormat="1" applyFont="1" applyFill="1" applyAlignment="1">
      <alignment horizontal="left" vertical="center" indent="5"/>
    </xf>
    <xf numFmtId="49" fontId="8" fillId="6" borderId="0" xfId="0" applyNumberFormat="1" applyFont="1" applyFill="1" applyAlignment="1">
      <alignment horizontal="left" vertical="center" indent="4"/>
    </xf>
    <xf numFmtId="49" fontId="10" fillId="5" borderId="0" xfId="0" applyNumberFormat="1" applyFont="1" applyFill="1" applyAlignment="1">
      <alignment horizontal="left" vertical="center" indent="4"/>
    </xf>
    <xf numFmtId="49" fontId="8" fillId="6" borderId="0" xfId="0" applyNumberFormat="1" applyFont="1" applyFill="1" applyAlignment="1">
      <alignment horizontal="left" vertical="center" indent="7"/>
    </xf>
    <xf numFmtId="49" fontId="10" fillId="5" borderId="0" xfId="0" applyNumberFormat="1" applyFont="1" applyFill="1" applyAlignment="1">
      <alignment horizontal="left" vertical="center" indent="7"/>
    </xf>
    <xf numFmtId="0" fontId="0" fillId="0" borderId="7" xfId="0" applyBorder="1" applyAlignment="1" applyProtection="1">
      <alignment horizontal="center" vertical="center"/>
      <protection hidden="1"/>
    </xf>
    <xf numFmtId="0" fontId="6" fillId="2" borderId="0" xfId="2" applyFill="1" applyAlignment="1">
      <alignment vertical="center"/>
    </xf>
    <xf numFmtId="49" fontId="6" fillId="2" borderId="0" xfId="2" applyNumberFormat="1" applyFill="1" applyAlignment="1">
      <alignment horizontal="center" vertical="center"/>
    </xf>
    <xf numFmtId="0" fontId="7" fillId="2" borderId="0" xfId="2" applyFont="1" applyFill="1" applyAlignment="1">
      <alignment vertical="center"/>
    </xf>
    <xf numFmtId="49" fontId="8" fillId="6" borderId="0" xfId="2" applyNumberFormat="1" applyFont="1" applyFill="1" applyAlignment="1">
      <alignment horizontal="left" vertical="center" indent="2"/>
    </xf>
    <xf numFmtId="0" fontId="35" fillId="2" borderId="0" xfId="2" applyFont="1" applyFill="1" applyAlignment="1">
      <alignment horizontal="right" vertical="center"/>
    </xf>
    <xf numFmtId="0" fontId="7" fillId="2" borderId="0" xfId="2" applyFont="1" applyFill="1" applyAlignment="1">
      <alignment horizontal="center" vertical="center"/>
    </xf>
    <xf numFmtId="0" fontId="9" fillId="2" borderId="0" xfId="2" applyFont="1" applyFill="1" applyAlignment="1">
      <alignment vertical="center"/>
    </xf>
    <xf numFmtId="49" fontId="10" fillId="5" borderId="0" xfId="2" applyNumberFormat="1" applyFont="1" applyFill="1" applyAlignment="1">
      <alignment horizontal="left" vertical="center" indent="2"/>
    </xf>
    <xf numFmtId="0" fontId="36" fillId="2" borderId="0" xfId="2" applyFont="1" applyFill="1" applyAlignment="1">
      <alignment horizontal="right" vertical="center"/>
    </xf>
    <xf numFmtId="0" fontId="10" fillId="2" borderId="0" xfId="2" applyFont="1" applyFill="1" applyAlignment="1">
      <alignment horizontal="center" vertical="center"/>
    </xf>
    <xf numFmtId="0" fontId="6" fillId="2" borderId="0" xfId="2" applyFill="1"/>
    <xf numFmtId="0" fontId="12" fillId="2" borderId="0" xfId="3" applyFont="1" applyFill="1" applyAlignment="1">
      <alignment vertical="center"/>
    </xf>
    <xf numFmtId="0" fontId="5" fillId="0" borderId="38" xfId="4" applyBorder="1" applyAlignment="1">
      <alignment horizontal="left" wrapText="1" indent="1"/>
    </xf>
    <xf numFmtId="0" fontId="40" fillId="2" borderId="0" xfId="3" applyFont="1" applyFill="1" applyAlignment="1">
      <alignment vertical="center"/>
    </xf>
    <xf numFmtId="0" fontId="5" fillId="0" borderId="39" xfId="4" applyBorder="1" applyAlignment="1">
      <alignment horizontal="left" indent="1"/>
    </xf>
    <xf numFmtId="0" fontId="5" fillId="0" borderId="39" xfId="4" applyBorder="1" applyAlignment="1">
      <alignment horizontal="left" vertical="center" wrapText="1" indent="1"/>
    </xf>
    <xf numFmtId="0" fontId="5" fillId="0" borderId="39" xfId="4" applyBorder="1" applyAlignment="1">
      <alignment horizontal="left" vertical="top" wrapText="1" indent="2"/>
    </xf>
    <xf numFmtId="0" fontId="41" fillId="2" borderId="0" xfId="3" applyFont="1" applyFill="1" applyAlignment="1">
      <alignment vertical="center"/>
    </xf>
    <xf numFmtId="0" fontId="1" fillId="0" borderId="39" xfId="4" applyFont="1" applyBorder="1" applyAlignment="1">
      <alignment horizontal="left" indent="1"/>
    </xf>
    <xf numFmtId="0" fontId="5" fillId="0" borderId="40" xfId="4" applyBorder="1" applyAlignment="1">
      <alignment horizontal="left" indent="1"/>
    </xf>
    <xf numFmtId="14" fontId="6" fillId="2" borderId="1" xfId="0" applyNumberFormat="1" applyFont="1" applyFill="1" applyBorder="1" applyAlignment="1" applyProtection="1">
      <alignment horizontal="center" vertical="center" shrinkToFit="1"/>
      <protection hidden="1"/>
    </xf>
    <xf numFmtId="0" fontId="0" fillId="3" borderId="3" xfId="0" applyFill="1" applyBorder="1" applyAlignment="1" applyProtection="1">
      <alignment horizontal="center" shrinkToFit="1"/>
      <protection hidden="1"/>
    </xf>
    <xf numFmtId="0" fontId="6" fillId="4" borderId="1" xfId="0" applyFont="1" applyFill="1" applyBorder="1" applyAlignment="1" applyProtection="1">
      <alignment shrinkToFit="1"/>
      <protection hidden="1"/>
    </xf>
    <xf numFmtId="2" fontId="0" fillId="0" borderId="1" xfId="0" applyNumberFormat="1" applyBorder="1" applyAlignment="1" applyProtection="1">
      <alignment horizontal="center" vertical="center" shrinkToFit="1"/>
      <protection hidden="1"/>
    </xf>
    <xf numFmtId="0" fontId="1" fillId="0" borderId="1" xfId="0" applyFont="1" applyBorder="1" applyAlignment="1">
      <alignment horizontal="center" vertical="center" shrinkToFit="1"/>
    </xf>
    <xf numFmtId="3" fontId="0" fillId="0" borderId="1" xfId="0" applyNumberFormat="1" applyBorder="1" applyAlignment="1" applyProtection="1">
      <alignment shrinkToFit="1"/>
      <protection hidden="1"/>
    </xf>
    <xf numFmtId="4" fontId="0" fillId="0" borderId="1" xfId="0" applyNumberFormat="1" applyBorder="1" applyAlignment="1" applyProtection="1">
      <alignment horizontal="center" vertical="center" shrinkToFit="1"/>
      <protection hidden="1"/>
    </xf>
    <xf numFmtId="0" fontId="0" fillId="0" borderId="1" xfId="0" applyBorder="1" applyAlignment="1" applyProtection="1">
      <alignment horizontal="center" vertical="center" shrinkToFit="1"/>
      <protection hidden="1"/>
    </xf>
    <xf numFmtId="0" fontId="0" fillId="0" borderId="3" xfId="0" applyBorder="1" applyAlignment="1" applyProtection="1">
      <alignment horizontal="center" vertical="center" shrinkToFit="1"/>
      <protection hidden="1"/>
    </xf>
    <xf numFmtId="0" fontId="0" fillId="0" borderId="5" xfId="0" applyBorder="1" applyAlignment="1" applyProtection="1">
      <alignment horizontal="center" vertical="center" shrinkToFit="1"/>
      <protection hidden="1"/>
    </xf>
    <xf numFmtId="0" fontId="0" fillId="0" borderId="6" xfId="0" applyBorder="1" applyAlignment="1" applyProtection="1">
      <alignment horizontal="center" vertical="center" shrinkToFit="1"/>
      <protection hidden="1"/>
    </xf>
    <xf numFmtId="0" fontId="6" fillId="0" borderId="1" xfId="0" applyFont="1" applyBorder="1" applyAlignment="1" applyProtection="1">
      <alignment shrinkToFit="1"/>
      <protection hidden="1"/>
    </xf>
    <xf numFmtId="165" fontId="22" fillId="0" borderId="1" xfId="0" applyNumberFormat="1" applyFont="1" applyBorder="1" applyAlignment="1" applyProtection="1">
      <alignment vertical="center" shrinkToFit="1"/>
      <protection hidden="1"/>
    </xf>
    <xf numFmtId="0" fontId="26" fillId="0" borderId="1" xfId="4" applyFont="1" applyBorder="1" applyAlignment="1">
      <alignment horizontal="center" vertical="center" shrinkToFit="1"/>
    </xf>
    <xf numFmtId="0" fontId="25" fillId="0" borderId="1" xfId="4" applyFont="1" applyBorder="1" applyAlignment="1">
      <alignment horizontal="center" vertical="center" shrinkToFit="1"/>
    </xf>
    <xf numFmtId="0" fontId="0" fillId="2" borderId="0" xfId="0" applyFill="1" applyAlignment="1">
      <alignment horizontal="center" shrinkToFit="1"/>
    </xf>
    <xf numFmtId="0" fontId="0" fillId="2" borderId="0" xfId="0" applyFill="1" applyAlignment="1">
      <alignment horizontal="center" vertical="center" shrinkToFit="1"/>
    </xf>
    <xf numFmtId="0" fontId="6" fillId="2" borderId="0" xfId="0" applyFont="1" applyFill="1" applyAlignment="1">
      <alignment shrinkToFit="1"/>
    </xf>
    <xf numFmtId="0" fontId="6" fillId="2" borderId="0" xfId="0" applyFont="1" applyFill="1" applyAlignment="1">
      <alignment vertical="center" shrinkToFit="1"/>
    </xf>
    <xf numFmtId="0" fontId="7" fillId="2" borderId="0" xfId="0" applyFont="1" applyFill="1" applyAlignment="1">
      <alignment vertical="center" shrinkToFit="1"/>
    </xf>
    <xf numFmtId="0" fontId="0" fillId="2" borderId="0" xfId="0" applyFill="1" applyAlignment="1">
      <alignment vertical="center" shrinkToFit="1"/>
    </xf>
    <xf numFmtId="0" fontId="3" fillId="5" borderId="2" xfId="0" applyFont="1" applyFill="1" applyBorder="1" applyAlignment="1">
      <alignment horizontal="centerContinuous" vertical="center" shrinkToFit="1"/>
    </xf>
    <xf numFmtId="0" fontId="3" fillId="5" borderId="3" xfId="0" applyFont="1" applyFill="1" applyBorder="1" applyAlignment="1">
      <alignment horizontal="centerContinuous" vertical="center" shrinkToFit="1"/>
    </xf>
    <xf numFmtId="0" fontId="3" fillId="5" borderId="4" xfId="0" applyFont="1" applyFill="1" applyBorder="1" applyAlignment="1">
      <alignment horizontal="centerContinuous" vertical="center" shrinkToFit="1"/>
    </xf>
    <xf numFmtId="0" fontId="3" fillId="5" borderId="0" xfId="0" applyFont="1" applyFill="1" applyAlignment="1">
      <alignment horizontal="center" vertical="center" shrinkToFit="1"/>
    </xf>
    <xf numFmtId="0" fontId="31" fillId="13" borderId="0" xfId="0" applyFont="1" applyFill="1" applyAlignment="1">
      <alignment vertical="center" shrinkToFit="1"/>
    </xf>
    <xf numFmtId="0" fontId="9" fillId="2" borderId="0" xfId="0" applyFont="1" applyFill="1" applyAlignment="1">
      <alignment vertical="center" shrinkToFit="1"/>
    </xf>
    <xf numFmtId="1" fontId="0" fillId="0" borderId="0" xfId="0" applyNumberFormat="1" applyAlignment="1" applyProtection="1">
      <alignment horizontal="center" shrinkToFit="1"/>
      <protection hidden="1"/>
    </xf>
    <xf numFmtId="1" fontId="0" fillId="2" borderId="0" xfId="0" applyNumberFormat="1" applyFill="1" applyAlignment="1">
      <alignment horizontal="center" shrinkToFit="1"/>
    </xf>
    <xf numFmtId="0" fontId="1" fillId="0" borderId="2" xfId="0" applyFont="1" applyBorder="1" applyAlignment="1">
      <alignment horizontal="centerContinuous" vertical="center" shrinkToFit="1"/>
    </xf>
    <xf numFmtId="0" fontId="1" fillId="0" borderId="3" xfId="0" applyFont="1" applyBorder="1" applyAlignment="1">
      <alignment horizontal="centerContinuous" vertical="center" shrinkToFit="1"/>
    </xf>
    <xf numFmtId="0" fontId="1" fillId="0" borderId="4" xfId="0" applyFont="1" applyBorder="1" applyAlignment="1">
      <alignment horizontal="centerContinuous" vertical="center" shrinkToFit="1"/>
    </xf>
    <xf numFmtId="0" fontId="1" fillId="0" borderId="1" xfId="0" applyFont="1" applyBorder="1" applyAlignment="1">
      <alignment horizontal="centerContinuous" vertical="center" shrinkToFit="1"/>
    </xf>
    <xf numFmtId="0" fontId="1" fillId="3" borderId="2" xfId="0" applyFont="1" applyFill="1" applyBorder="1" applyAlignment="1">
      <alignment horizontal="centerContinuous" shrinkToFit="1"/>
    </xf>
    <xf numFmtId="0" fontId="1" fillId="3" borderId="3" xfId="0" applyFont="1" applyFill="1" applyBorder="1" applyAlignment="1">
      <alignment horizontal="centerContinuous" shrinkToFit="1"/>
    </xf>
    <xf numFmtId="0" fontId="1" fillId="3" borderId="2" xfId="0" applyFont="1" applyFill="1" applyBorder="1" applyAlignment="1">
      <alignment horizontal="center" shrinkToFit="1"/>
    </xf>
    <xf numFmtId="0" fontId="1" fillId="3" borderId="4" xfId="0" applyFont="1" applyFill="1" applyBorder="1" applyAlignment="1">
      <alignment horizontal="center" shrinkToFit="1"/>
    </xf>
    <xf numFmtId="0" fontId="16" fillId="0" borderId="1" xfId="0" applyFont="1" applyBorder="1" applyAlignment="1" applyProtection="1">
      <alignment horizontal="center" vertical="center" shrinkToFit="1"/>
      <protection hidden="1"/>
    </xf>
    <xf numFmtId="0" fontId="16" fillId="2" borderId="1" xfId="0" applyFont="1" applyFill="1" applyBorder="1" applyAlignment="1" applyProtection="1">
      <alignment horizontal="center" vertical="center" shrinkToFit="1"/>
      <protection hidden="1"/>
    </xf>
    <xf numFmtId="0" fontId="16" fillId="2" borderId="1" xfId="0" applyFont="1" applyFill="1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1" fillId="0" borderId="1" xfId="0" applyFont="1" applyBorder="1" applyAlignment="1">
      <alignment vertical="center" shrinkToFit="1"/>
    </xf>
    <xf numFmtId="0" fontId="1" fillId="0" borderId="1" xfId="0" applyFont="1" applyBorder="1" applyAlignment="1" applyProtection="1">
      <alignment horizontal="center" vertical="center" shrinkToFit="1"/>
      <protection hidden="1"/>
    </xf>
    <xf numFmtId="0" fontId="28" fillId="0" borderId="1" xfId="0" applyFont="1" applyBorder="1" applyAlignment="1">
      <alignment horizontal="center" vertical="center" shrinkToFit="1"/>
    </xf>
    <xf numFmtId="0" fontId="1" fillId="2" borderId="0" xfId="0" applyFont="1" applyFill="1" applyAlignment="1">
      <alignment vertical="center" shrinkToFit="1"/>
    </xf>
    <xf numFmtId="0" fontId="1" fillId="2" borderId="0" xfId="0" applyFont="1" applyFill="1" applyAlignment="1">
      <alignment horizontal="center" vertical="center" shrinkToFit="1"/>
    </xf>
    <xf numFmtId="0" fontId="1" fillId="10" borderId="2" xfId="0" applyFont="1" applyFill="1" applyBorder="1" applyAlignment="1">
      <alignment horizontal="centerContinuous" vertical="center" shrinkToFit="1"/>
    </xf>
    <xf numFmtId="0" fontId="1" fillId="10" borderId="3" xfId="0" applyFont="1" applyFill="1" applyBorder="1" applyAlignment="1">
      <alignment horizontal="centerContinuous" vertical="center" shrinkToFit="1"/>
    </xf>
    <xf numFmtId="0" fontId="1" fillId="10" borderId="4" xfId="0" applyFont="1" applyFill="1" applyBorder="1" applyAlignment="1">
      <alignment horizontal="centerContinuous" vertical="center" shrinkToFit="1"/>
    </xf>
    <xf numFmtId="0" fontId="1" fillId="3" borderId="1" xfId="0" applyFont="1" applyFill="1" applyBorder="1" applyAlignment="1">
      <alignment horizontal="centerContinuous" vertical="center" shrinkToFit="1"/>
    </xf>
    <xf numFmtId="0" fontId="1" fillId="3" borderId="3" xfId="0" applyFont="1" applyFill="1" applyBorder="1" applyAlignment="1">
      <alignment horizontal="centerContinuous" vertical="center" shrinkToFit="1"/>
    </xf>
    <xf numFmtId="0" fontId="1" fillId="3" borderId="5" xfId="0" applyFont="1" applyFill="1" applyBorder="1" applyAlignment="1">
      <alignment horizontal="centerContinuous" vertical="center" shrinkToFit="1"/>
    </xf>
    <xf numFmtId="0" fontId="1" fillId="3" borderId="6" xfId="0" applyFont="1" applyFill="1" applyBorder="1" applyAlignment="1">
      <alignment horizontal="centerContinuous" vertical="center" shrinkToFit="1"/>
    </xf>
    <xf numFmtId="0" fontId="1" fillId="3" borderId="1" xfId="0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vertical="center" shrinkToFit="1"/>
    </xf>
    <xf numFmtId="0" fontId="28" fillId="2" borderId="1" xfId="0" applyFont="1" applyFill="1" applyBorder="1" applyAlignment="1">
      <alignment vertical="center" shrinkToFit="1"/>
    </xf>
    <xf numFmtId="0" fontId="29" fillId="12" borderId="8" xfId="0" applyFont="1" applyFill="1" applyBorder="1" applyAlignment="1">
      <alignment horizontal="center" vertical="center" shrinkToFit="1"/>
    </xf>
    <xf numFmtId="0" fontId="29" fillId="12" borderId="41" xfId="0" applyFont="1" applyFill="1" applyBorder="1" applyAlignment="1">
      <alignment horizontal="center" vertical="center" shrinkToFit="1"/>
    </xf>
    <xf numFmtId="0" fontId="1" fillId="0" borderId="38" xfId="0" applyFont="1" applyBorder="1" applyAlignment="1">
      <alignment horizontal="center" vertical="center" shrinkToFit="1"/>
    </xf>
    <xf numFmtId="1" fontId="0" fillId="0" borderId="1" xfId="0" applyNumberFormat="1" applyBorder="1" applyAlignment="1" applyProtection="1">
      <alignment horizontal="center" vertical="center" shrinkToFit="1"/>
      <protection hidden="1"/>
    </xf>
    <xf numFmtId="9" fontId="0" fillId="0" borderId="1" xfId="0" applyNumberFormat="1" applyBorder="1" applyAlignment="1" applyProtection="1">
      <alignment horizontal="center" vertical="center" shrinkToFit="1"/>
      <protection hidden="1"/>
    </xf>
    <xf numFmtId="2" fontId="0" fillId="2" borderId="1" xfId="0" applyNumberFormat="1" applyFill="1" applyBorder="1" applyAlignment="1">
      <alignment horizontal="center" vertical="center" shrinkToFit="1"/>
    </xf>
    <xf numFmtId="14" fontId="0" fillId="0" borderId="1" xfId="0" applyNumberFormat="1" applyBorder="1" applyAlignment="1" applyProtection="1">
      <alignment horizontal="center" vertical="center" shrinkToFit="1"/>
      <protection hidden="1"/>
    </xf>
    <xf numFmtId="4" fontId="0" fillId="2" borderId="0" xfId="0" applyNumberFormat="1" applyFill="1" applyAlignment="1">
      <alignment shrinkToFit="1"/>
    </xf>
    <xf numFmtId="4" fontId="0" fillId="2" borderId="0" xfId="0" applyNumberFormat="1" applyFill="1" applyAlignment="1">
      <alignment horizontal="center" shrinkToFit="1"/>
    </xf>
    <xf numFmtId="0" fontId="6" fillId="2" borderId="1" xfId="0" applyFont="1" applyFill="1" applyBorder="1" applyAlignment="1">
      <alignment horizontal="center" vertical="center" shrinkToFit="1"/>
    </xf>
    <xf numFmtId="14" fontId="0" fillId="2" borderId="1" xfId="0" applyNumberFormat="1" applyFill="1" applyBorder="1" applyAlignment="1" applyProtection="1">
      <alignment horizontal="center" vertical="center" shrinkToFit="1"/>
      <protection hidden="1"/>
    </xf>
    <xf numFmtId="0" fontId="0" fillId="2" borderId="1" xfId="0" applyFill="1" applyBorder="1" applyAlignment="1" applyProtection="1">
      <alignment shrinkToFit="1"/>
      <protection hidden="1"/>
    </xf>
    <xf numFmtId="0" fontId="0" fillId="2" borderId="0" xfId="0" applyFill="1" applyAlignment="1" applyProtection="1">
      <alignment shrinkToFit="1"/>
      <protection hidden="1"/>
    </xf>
    <xf numFmtId="14" fontId="0" fillId="2" borderId="0" xfId="0" applyNumberFormat="1" applyFill="1" applyAlignment="1">
      <alignment horizontal="center" vertical="center" shrinkToFit="1"/>
    </xf>
    <xf numFmtId="0" fontId="0" fillId="2" borderId="1" xfId="0" applyFill="1" applyBorder="1" applyAlignment="1" applyProtection="1">
      <alignment horizontal="center" shrinkToFit="1"/>
      <protection hidden="1"/>
    </xf>
    <xf numFmtId="0" fontId="0" fillId="0" borderId="1" xfId="0" applyBorder="1" applyAlignment="1" applyProtection="1">
      <alignment shrinkToFit="1"/>
      <protection hidden="1"/>
    </xf>
    <xf numFmtId="14" fontId="0" fillId="0" borderId="1" xfId="0" applyNumberFormat="1" applyBorder="1" applyAlignment="1" applyProtection="1">
      <alignment shrinkToFit="1"/>
      <protection hidden="1"/>
    </xf>
    <xf numFmtId="0" fontId="0" fillId="0" borderId="1" xfId="0" applyBorder="1" applyAlignment="1">
      <alignment shrinkToFit="1"/>
    </xf>
    <xf numFmtId="9" fontId="0" fillId="0" borderId="1" xfId="6" applyFont="1" applyFill="1" applyBorder="1" applyAlignment="1" applyProtection="1">
      <alignment horizontal="center" vertical="center" shrinkToFit="1"/>
      <protection hidden="1"/>
    </xf>
    <xf numFmtId="0" fontId="0" fillId="0" borderId="1" xfId="0" applyBorder="1" applyAlignment="1" applyProtection="1">
      <alignment horizontal="center" shrinkToFit="1"/>
      <protection hidden="1"/>
    </xf>
    <xf numFmtId="2" fontId="0" fillId="2" borderId="0" xfId="0" applyNumberFormat="1" applyFill="1" applyAlignment="1">
      <alignment shrinkToFit="1"/>
    </xf>
    <xf numFmtId="0" fontId="0" fillId="2" borderId="1" xfId="0" applyFill="1" applyBorder="1" applyAlignment="1" applyProtection="1">
      <alignment horizontal="center" vertical="center" shrinkToFit="1"/>
      <protection hidden="1"/>
    </xf>
    <xf numFmtId="0" fontId="16" fillId="2" borderId="1" xfId="0" applyFont="1" applyFill="1" applyBorder="1" applyAlignment="1">
      <alignment horizontal="center" shrinkToFit="1"/>
    </xf>
    <xf numFmtId="0" fontId="16" fillId="2" borderId="1" xfId="0" applyFont="1" applyFill="1" applyBorder="1" applyAlignment="1" applyProtection="1">
      <alignment horizontal="center" shrinkToFit="1"/>
      <protection hidden="1"/>
    </xf>
    <xf numFmtId="0" fontId="6" fillId="2" borderId="1" xfId="0" applyFont="1" applyFill="1" applyBorder="1" applyAlignment="1">
      <alignment horizontal="left" vertical="center" shrinkToFit="1"/>
    </xf>
    <xf numFmtId="0" fontId="0" fillId="2" borderId="1" xfId="0" applyFill="1" applyBorder="1" applyAlignment="1">
      <alignment horizontal="left" vertical="center" shrinkToFit="1"/>
    </xf>
    <xf numFmtId="0" fontId="0" fillId="2" borderId="1" xfId="0" applyFill="1" applyBorder="1" applyAlignment="1">
      <alignment horizontal="left" shrinkToFit="1"/>
    </xf>
    <xf numFmtId="0" fontId="16" fillId="2" borderId="1" xfId="0" applyFont="1" applyFill="1" applyBorder="1" applyAlignment="1">
      <alignment shrinkToFit="1"/>
    </xf>
    <xf numFmtId="1" fontId="16" fillId="2" borderId="1" xfId="0" applyNumberFormat="1" applyFont="1" applyFill="1" applyBorder="1" applyAlignment="1" applyProtection="1">
      <alignment shrinkToFit="1"/>
      <protection hidden="1"/>
    </xf>
    <xf numFmtId="0" fontId="0" fillId="2" borderId="1" xfId="0" applyFill="1" applyBorder="1" applyAlignment="1">
      <alignment shrinkToFit="1"/>
    </xf>
    <xf numFmtId="1" fontId="0" fillId="2" borderId="1" xfId="0" applyNumberFormat="1" applyFill="1" applyBorder="1" applyAlignment="1" applyProtection="1">
      <alignment horizontal="center" vertical="center" shrinkToFit="1"/>
      <protection hidden="1"/>
    </xf>
    <xf numFmtId="0" fontId="15" fillId="15" borderId="0" xfId="0" applyFont="1" applyFill="1" applyAlignment="1">
      <alignment horizontal="centerContinuous" vertical="center"/>
    </xf>
    <xf numFmtId="2" fontId="0" fillId="0" borderId="0" xfId="0" applyNumberFormat="1" applyAlignment="1" applyProtection="1">
      <alignment horizontal="center" vertical="center" shrinkToFit="1"/>
      <protection hidden="1"/>
    </xf>
    <xf numFmtId="0" fontId="0" fillId="0" borderId="44" xfId="0" applyBorder="1" applyAlignment="1" applyProtection="1">
      <alignment horizontal="center" vertical="center" shrinkToFit="1"/>
      <protection hidden="1"/>
    </xf>
    <xf numFmtId="0" fontId="0" fillId="23" borderId="23" xfId="0" applyFill="1" applyBorder="1" applyAlignment="1">
      <alignment horizontal="center" vertical="center"/>
    </xf>
    <xf numFmtId="0" fontId="0" fillId="24" borderId="23" xfId="0" applyFill="1" applyBorder="1" applyAlignment="1">
      <alignment horizontal="center" vertical="center"/>
    </xf>
    <xf numFmtId="0" fontId="0" fillId="25" borderId="23" xfId="0" applyFill="1" applyBorder="1" applyAlignment="1">
      <alignment horizontal="center" vertical="center"/>
    </xf>
    <xf numFmtId="0" fontId="0" fillId="26" borderId="23" xfId="0" applyFill="1" applyBorder="1" applyAlignment="1">
      <alignment horizontal="center" vertical="center"/>
    </xf>
    <xf numFmtId="0" fontId="0" fillId="27" borderId="25" xfId="0" applyFill="1" applyBorder="1" applyAlignment="1">
      <alignment horizontal="center" vertical="center"/>
    </xf>
    <xf numFmtId="0" fontId="0" fillId="2" borderId="2" xfId="0" applyFill="1" applyBorder="1" applyAlignment="1">
      <alignment horizontal="centerContinuous" vertical="center" shrinkToFit="1"/>
    </xf>
    <xf numFmtId="0" fontId="0" fillId="2" borderId="3" xfId="0" applyFill="1" applyBorder="1" applyAlignment="1">
      <alignment horizontal="centerContinuous" vertical="center" shrinkToFit="1"/>
    </xf>
    <xf numFmtId="0" fontId="0" fillId="2" borderId="4" xfId="0" applyFill="1" applyBorder="1" applyAlignment="1">
      <alignment horizontal="centerContinuous" vertical="center" shrinkToFit="1"/>
    </xf>
    <xf numFmtId="0" fontId="0" fillId="0" borderId="0" xfId="0" applyAlignment="1" applyProtection="1">
      <alignment horizontal="center" vertical="center" shrinkToFit="1"/>
      <protection hidden="1"/>
    </xf>
    <xf numFmtId="0" fontId="29" fillId="12" borderId="0" xfId="0" applyFont="1" applyFill="1" applyAlignment="1">
      <alignment horizontal="center" vertical="center" shrinkToFit="1"/>
    </xf>
    <xf numFmtId="14" fontId="0" fillId="0" borderId="0" xfId="0" applyNumberFormat="1" applyAlignment="1" applyProtection="1">
      <alignment shrinkToFit="1"/>
      <protection hidden="1"/>
    </xf>
    <xf numFmtId="49" fontId="8" fillId="6" borderId="0" xfId="0" applyNumberFormat="1" applyFont="1" applyFill="1" applyAlignment="1">
      <alignment horizontal="left" vertical="center"/>
    </xf>
    <xf numFmtId="49" fontId="10" fillId="5" borderId="0" xfId="0" applyNumberFormat="1" applyFont="1" applyFill="1" applyAlignment="1">
      <alignment horizontal="left" vertical="center"/>
    </xf>
    <xf numFmtId="14" fontId="0" fillId="0" borderId="27" xfId="0" applyNumberFormat="1" applyBorder="1" applyAlignment="1" applyProtection="1">
      <alignment vertical="center"/>
      <protection locked="0"/>
    </xf>
    <xf numFmtId="0" fontId="29" fillId="17" borderId="9" xfId="0" applyFont="1" applyFill="1" applyBorder="1" applyAlignment="1">
      <alignment horizontal="center" vertical="center" wrapText="1"/>
    </xf>
    <xf numFmtId="0" fontId="29" fillId="19" borderId="9" xfId="0" applyFont="1" applyFill="1" applyBorder="1" applyAlignment="1">
      <alignment horizontal="center" vertical="center" wrapText="1"/>
    </xf>
    <xf numFmtId="0" fontId="32" fillId="22" borderId="46" xfId="0" applyFont="1" applyFill="1" applyBorder="1" applyAlignment="1">
      <alignment horizontal="center" vertical="center" wrapText="1"/>
    </xf>
    <xf numFmtId="0" fontId="32" fillId="22" borderId="9" xfId="0" applyFont="1" applyFill="1" applyBorder="1" applyAlignment="1">
      <alignment horizontal="center" vertical="center" wrapText="1"/>
    </xf>
    <xf numFmtId="0" fontId="29" fillId="17" borderId="8" xfId="0" applyFont="1" applyFill="1" applyBorder="1" applyAlignment="1">
      <alignment horizontal="center" vertical="center" wrapText="1"/>
    </xf>
    <xf numFmtId="0" fontId="0" fillId="28" borderId="0" xfId="0" applyFill="1" applyAlignment="1">
      <alignment horizontal="center" shrinkToFit="1"/>
    </xf>
    <xf numFmtId="169" fontId="4" fillId="2" borderId="46" xfId="0" applyNumberFormat="1" applyFont="1" applyFill="1" applyBorder="1" applyAlignment="1" applyProtection="1">
      <alignment horizontal="center" vertical="center" shrinkToFit="1"/>
      <protection hidden="1"/>
    </xf>
    <xf numFmtId="169" fontId="4" fillId="2" borderId="9" xfId="0" applyNumberFormat="1" applyFont="1" applyFill="1" applyBorder="1" applyAlignment="1" applyProtection="1">
      <alignment horizontal="center" vertical="center" shrinkToFit="1"/>
      <protection hidden="1"/>
    </xf>
    <xf numFmtId="0" fontId="4" fillId="2" borderId="9" xfId="0" applyFont="1" applyFill="1" applyBorder="1" applyAlignment="1" applyProtection="1">
      <alignment horizontal="center" vertical="center" shrinkToFit="1"/>
      <protection hidden="1"/>
    </xf>
    <xf numFmtId="164" fontId="4" fillId="2" borderId="9" xfId="0" applyNumberFormat="1" applyFont="1" applyFill="1" applyBorder="1" applyAlignment="1" applyProtection="1">
      <alignment horizontal="center" vertical="center" shrinkToFit="1"/>
      <protection hidden="1"/>
    </xf>
    <xf numFmtId="3" fontId="4" fillId="2" borderId="9" xfId="0" applyNumberFormat="1" applyFont="1" applyFill="1" applyBorder="1" applyAlignment="1" applyProtection="1">
      <alignment horizontal="center" vertical="center" shrinkToFit="1"/>
      <protection hidden="1"/>
    </xf>
    <xf numFmtId="4" fontId="44" fillId="2" borderId="8" xfId="0" applyNumberFormat="1" applyFont="1" applyFill="1" applyBorder="1" applyAlignment="1" applyProtection="1">
      <alignment horizontal="center" vertical="center" shrinkToFit="1"/>
      <protection hidden="1"/>
    </xf>
    <xf numFmtId="0" fontId="0" fillId="0" borderId="21" xfId="0" applyBorder="1" applyAlignment="1" applyProtection="1">
      <alignment horizontal="center" vertical="center"/>
      <protection hidden="1"/>
    </xf>
    <xf numFmtId="1" fontId="14" fillId="0" borderId="9" xfId="0" applyNumberFormat="1" applyFont="1" applyBorder="1" applyAlignment="1" applyProtection="1">
      <alignment horizontal="center" vertical="center" shrinkToFit="1"/>
      <protection locked="0"/>
    </xf>
    <xf numFmtId="49" fontId="0" fillId="0" borderId="9" xfId="0" applyNumberFormat="1" applyBorder="1" applyAlignment="1" applyProtection="1">
      <alignment vertical="center" shrinkToFit="1"/>
      <protection locked="0"/>
    </xf>
    <xf numFmtId="49" fontId="0" fillId="0" borderId="9" xfId="0" applyNumberFormat="1" applyBorder="1" applyAlignment="1" applyProtection="1">
      <alignment horizontal="center" vertical="center" shrinkToFit="1"/>
      <protection locked="0"/>
    </xf>
    <xf numFmtId="3" fontId="12" fillId="0" borderId="9" xfId="0" applyNumberFormat="1" applyFont="1" applyBorder="1" applyAlignment="1" applyProtection="1">
      <alignment horizontal="center" vertical="center" shrinkToFit="1"/>
      <protection locked="0"/>
    </xf>
    <xf numFmtId="3" fontId="12" fillId="0" borderId="46" xfId="0" applyNumberFormat="1" applyFont="1" applyBorder="1" applyAlignment="1" applyProtection="1">
      <alignment horizontal="center" vertical="center" shrinkToFit="1"/>
      <protection locked="0"/>
    </xf>
    <xf numFmtId="9" fontId="12" fillId="0" borderId="9" xfId="0" applyNumberFormat="1" applyFont="1" applyBorder="1" applyAlignment="1" applyProtection="1">
      <alignment horizontal="center" vertical="center" shrinkToFit="1"/>
      <protection locked="0"/>
    </xf>
    <xf numFmtId="9" fontId="12" fillId="0" borderId="9" xfId="0" applyNumberFormat="1" applyFont="1" applyBorder="1" applyAlignment="1" applyProtection="1">
      <alignment horizontal="left" vertical="center" shrinkToFit="1"/>
      <protection locked="0"/>
    </xf>
    <xf numFmtId="9" fontId="34" fillId="0" borderId="9" xfId="0" applyNumberFormat="1" applyFont="1" applyBorder="1" applyAlignment="1" applyProtection="1">
      <alignment horizontal="left" vertical="center" shrinkToFit="1"/>
      <protection locked="0"/>
    </xf>
    <xf numFmtId="49" fontId="0" fillId="0" borderId="9" xfId="0" applyNumberFormat="1" applyBorder="1" applyAlignment="1" applyProtection="1">
      <alignment horizontal="center" vertical="center"/>
      <protection locked="0"/>
    </xf>
    <xf numFmtId="0" fontId="0" fillId="0" borderId="47" xfId="0" applyBorder="1" applyAlignment="1" applyProtection="1">
      <alignment horizontal="center" vertical="center"/>
      <protection hidden="1"/>
    </xf>
    <xf numFmtId="0" fontId="0" fillId="0" borderId="2" xfId="0" applyBorder="1" applyAlignment="1" applyProtection="1">
      <alignment horizontal="center" vertical="center" shrinkToFit="1"/>
      <protection hidden="1"/>
    </xf>
    <xf numFmtId="0" fontId="4" fillId="29" borderId="48" xfId="0" applyFont="1" applyFill="1" applyBorder="1" applyAlignment="1" applyProtection="1">
      <alignment horizontal="center" vertical="center" shrinkToFit="1"/>
      <protection hidden="1"/>
    </xf>
    <xf numFmtId="169" fontId="4" fillId="29" borderId="48" xfId="0" applyNumberFormat="1" applyFont="1" applyFill="1" applyBorder="1" applyAlignment="1" applyProtection="1">
      <alignment horizontal="center" vertical="center" shrinkToFit="1"/>
      <protection hidden="1"/>
    </xf>
    <xf numFmtId="164" fontId="4" fillId="29" borderId="48" xfId="0" applyNumberFormat="1" applyFont="1" applyFill="1" applyBorder="1" applyAlignment="1" applyProtection="1">
      <alignment horizontal="center" vertical="center" shrinkToFit="1"/>
      <protection hidden="1"/>
    </xf>
    <xf numFmtId="3" fontId="4" fillId="29" borderId="48" xfId="0" applyNumberFormat="1" applyFont="1" applyFill="1" applyBorder="1" applyAlignment="1" applyProtection="1">
      <alignment horizontal="center" vertical="center" shrinkToFit="1"/>
      <protection hidden="1"/>
    </xf>
    <xf numFmtId="4" fontId="44" fillId="29" borderId="48" xfId="0" applyNumberFormat="1" applyFont="1" applyFill="1" applyBorder="1" applyAlignment="1" applyProtection="1">
      <alignment horizontal="center" vertical="center" shrinkToFit="1"/>
      <protection hidden="1"/>
    </xf>
    <xf numFmtId="1" fontId="14" fillId="29" borderId="48" xfId="0" applyNumberFormat="1" applyFont="1" applyFill="1" applyBorder="1" applyAlignment="1" applyProtection="1">
      <alignment horizontal="center" vertical="center" shrinkToFit="1"/>
      <protection hidden="1"/>
    </xf>
    <xf numFmtId="49" fontId="0" fillId="29" borderId="48" xfId="0" applyNumberFormat="1" applyFill="1" applyBorder="1" applyAlignment="1" applyProtection="1">
      <alignment vertical="center" shrinkToFit="1"/>
      <protection hidden="1"/>
    </xf>
    <xf numFmtId="49" fontId="0" fillId="29" borderId="48" xfId="0" applyNumberFormat="1" applyFill="1" applyBorder="1" applyAlignment="1" applyProtection="1">
      <alignment horizontal="center" vertical="center"/>
      <protection hidden="1"/>
    </xf>
    <xf numFmtId="3" fontId="12" fillId="29" borderId="48" xfId="0" applyNumberFormat="1" applyFont="1" applyFill="1" applyBorder="1" applyAlignment="1" applyProtection="1">
      <alignment horizontal="center" vertical="center" shrinkToFit="1"/>
      <protection hidden="1"/>
    </xf>
    <xf numFmtId="9" fontId="12" fillId="29" borderId="48" xfId="0" applyNumberFormat="1" applyFont="1" applyFill="1" applyBorder="1" applyAlignment="1" applyProtection="1">
      <alignment horizontal="center" vertical="center" shrinkToFit="1"/>
      <protection hidden="1"/>
    </xf>
    <xf numFmtId="9" fontId="12" fillId="29" borderId="48" xfId="0" applyNumberFormat="1" applyFont="1" applyFill="1" applyBorder="1" applyAlignment="1" applyProtection="1">
      <alignment horizontal="left" vertical="center" shrinkToFit="1"/>
      <protection hidden="1"/>
    </xf>
    <xf numFmtId="49" fontId="0" fillId="29" borderId="48" xfId="0" applyNumberFormat="1" applyFill="1" applyBorder="1" applyAlignment="1" applyProtection="1">
      <alignment horizontal="center" vertical="center" shrinkToFit="1"/>
      <protection hidden="1"/>
    </xf>
    <xf numFmtId="9" fontId="34" fillId="29" borderId="48" xfId="0" applyNumberFormat="1" applyFont="1" applyFill="1" applyBorder="1" applyAlignment="1" applyProtection="1">
      <alignment horizontal="left" vertical="center" shrinkToFit="1"/>
      <protection hidden="1"/>
    </xf>
    <xf numFmtId="0" fontId="15" fillId="15" borderId="32" xfId="0" applyFont="1" applyFill="1" applyBorder="1" applyAlignment="1">
      <alignment horizontal="center" vertical="center"/>
    </xf>
    <xf numFmtId="0" fontId="15" fillId="15" borderId="33" xfId="0" applyFont="1" applyFill="1" applyBorder="1" applyAlignment="1">
      <alignment horizontal="center" vertical="center"/>
    </xf>
    <xf numFmtId="0" fontId="0" fillId="0" borderId="45" xfId="0" applyBorder="1" applyAlignment="1" applyProtection="1">
      <alignment horizontal="left" vertical="center" shrinkToFit="1"/>
      <protection hidden="1"/>
    </xf>
    <xf numFmtId="0" fontId="0" fillId="0" borderId="35" xfId="0" applyBorder="1" applyAlignment="1" applyProtection="1">
      <alignment horizontal="left" vertical="center" shrinkToFit="1"/>
      <protection hidden="1"/>
    </xf>
    <xf numFmtId="0" fontId="29" fillId="17" borderId="42" xfId="0" applyFont="1" applyFill="1" applyBorder="1" applyAlignment="1">
      <alignment horizontal="center" vertical="center"/>
    </xf>
    <xf numFmtId="0" fontId="29" fillId="17" borderId="13" xfId="0" applyFont="1" applyFill="1" applyBorder="1" applyAlignment="1">
      <alignment horizontal="center" vertical="center"/>
    </xf>
    <xf numFmtId="0" fontId="29" fillId="17" borderId="43" xfId="0" applyFont="1" applyFill="1" applyBorder="1" applyAlignment="1">
      <alignment horizontal="center" vertical="center"/>
    </xf>
    <xf numFmtId="0" fontId="29" fillId="17" borderId="18" xfId="0" applyFont="1" applyFill="1" applyBorder="1" applyAlignment="1">
      <alignment horizontal="center" vertical="center"/>
    </xf>
    <xf numFmtId="0" fontId="29" fillId="22" borderId="1" xfId="0" applyFont="1" applyFill="1" applyBorder="1" applyAlignment="1">
      <alignment horizontal="center" vertical="center"/>
    </xf>
    <xf numFmtId="0" fontId="3" fillId="15" borderId="0" xfId="0" applyFont="1" applyFill="1" applyAlignment="1">
      <alignment horizontal="center" vertical="center"/>
    </xf>
    <xf numFmtId="0" fontId="31" fillId="17" borderId="2" xfId="0" applyFont="1" applyFill="1" applyBorder="1" applyAlignment="1">
      <alignment horizontal="center" vertical="center" shrinkToFit="1"/>
    </xf>
    <xf numFmtId="0" fontId="31" fillId="17" borderId="4" xfId="0" applyFont="1" applyFill="1" applyBorder="1" applyAlignment="1">
      <alignment horizontal="center" vertical="center" shrinkToFit="1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4" xfId="0" applyBorder="1" applyAlignment="1" applyProtection="1">
      <alignment horizontal="center" vertical="center"/>
      <protection locked="0"/>
    </xf>
    <xf numFmtId="0" fontId="29" fillId="17" borderId="20" xfId="0" applyFont="1" applyFill="1" applyBorder="1" applyAlignment="1">
      <alignment horizontal="center" vertical="center"/>
    </xf>
    <xf numFmtId="0" fontId="29" fillId="17" borderId="25" xfId="0" applyFont="1" applyFill="1" applyBorder="1" applyAlignment="1">
      <alignment horizontal="center" vertical="center"/>
    </xf>
    <xf numFmtId="0" fontId="29" fillId="22" borderId="1" xfId="0" applyFont="1" applyFill="1" applyBorder="1" applyAlignment="1" applyProtection="1">
      <alignment horizontal="center" vertical="center"/>
      <protection hidden="1"/>
    </xf>
    <xf numFmtId="0" fontId="3" fillId="5" borderId="0" xfId="0" applyFont="1" applyFill="1" applyAlignment="1">
      <alignment horizontal="center" vertical="center" shrinkToFit="1"/>
    </xf>
  </cellXfs>
  <cellStyles count="7">
    <cellStyle name="Hyperlink 2" xfId="5" xr:uid="{8D7EBCC8-5CA1-4E63-B99D-9BDB2DC522E6}"/>
    <cellStyle name="Normal" xfId="0" builtinId="0"/>
    <cellStyle name="Normal 2" xfId="1" xr:uid="{088EDDF4-CF1E-4396-9596-698A95346422}"/>
    <cellStyle name="Normal 2 2" xfId="3" xr:uid="{E70631DD-AC31-42B9-8273-929384223FF8}"/>
    <cellStyle name="Normal 3" xfId="2" xr:uid="{8B49E134-7F19-4F30-AD47-31AD15F1A143}"/>
    <cellStyle name="Normal 3 2" xfId="4" xr:uid="{2775D503-9EC7-4C0E-A504-49BB19FA4595}"/>
    <cellStyle name="Percent" xfId="6" builtinId="5"/>
  </cellStyles>
  <dxfs count="26">
    <dxf>
      <font>
        <b/>
        <i/>
        <color rgb="FFAF2F11"/>
      </font>
    </dxf>
    <dxf>
      <font>
        <color theme="0"/>
      </font>
      <fill>
        <patternFill>
          <bgColor rgb="FFAF2F11"/>
        </patternFill>
      </fill>
    </dxf>
    <dxf>
      <font>
        <color theme="0" tint="-4.9989318521683403E-2"/>
      </font>
      <fill>
        <patternFill>
          <bgColor theme="0" tint="-4.9989318521683403E-2"/>
        </patternFill>
      </fill>
    </dxf>
    <dxf>
      <font>
        <color theme="0"/>
      </font>
      <fill>
        <patternFill>
          <bgColor rgb="FFAF2F11"/>
        </patternFill>
      </fill>
    </dxf>
    <dxf>
      <font>
        <color theme="0"/>
      </font>
      <fill>
        <patternFill>
          <bgColor rgb="FFAF2F11"/>
        </patternFill>
      </fill>
    </dxf>
    <dxf>
      <font>
        <color theme="0"/>
      </font>
      <fill>
        <patternFill>
          <bgColor rgb="FFAF2F11"/>
        </patternFill>
      </fill>
    </dxf>
    <dxf>
      <font>
        <color theme="0"/>
      </font>
      <fill>
        <patternFill>
          <bgColor rgb="FFEF476F"/>
        </patternFill>
      </fill>
    </dxf>
    <dxf>
      <font>
        <color auto="1"/>
      </font>
      <fill>
        <patternFill patternType="solid">
          <bgColor rgb="FFFFD166"/>
        </patternFill>
      </fill>
    </dxf>
    <dxf>
      <font>
        <color theme="0"/>
      </font>
      <fill>
        <patternFill patternType="solid">
          <bgColor rgb="FF06D6A0"/>
        </patternFill>
      </fill>
    </dxf>
    <dxf>
      <font>
        <color theme="0"/>
      </font>
      <fill>
        <patternFill patternType="solid">
          <bgColor rgb="FF118AB2"/>
        </patternFill>
      </fill>
    </dxf>
    <dxf>
      <font>
        <color theme="0"/>
      </font>
      <fill>
        <patternFill patternType="solid">
          <bgColor rgb="FF073B4C"/>
        </patternFill>
      </fill>
    </dxf>
    <dxf>
      <font>
        <color theme="0"/>
      </font>
      <fill>
        <patternFill>
          <bgColor rgb="FFEF476F"/>
        </patternFill>
      </fill>
    </dxf>
    <dxf>
      <font>
        <color auto="1"/>
      </font>
      <fill>
        <patternFill patternType="solid">
          <bgColor rgb="FFFFD166"/>
        </patternFill>
      </fill>
    </dxf>
    <dxf>
      <font>
        <color theme="0"/>
      </font>
      <fill>
        <patternFill patternType="solid">
          <bgColor rgb="FF06D6A0"/>
        </patternFill>
      </fill>
    </dxf>
    <dxf>
      <font>
        <color theme="0"/>
      </font>
      <fill>
        <patternFill patternType="solid">
          <bgColor rgb="FF118AB2"/>
        </patternFill>
      </fill>
    </dxf>
    <dxf>
      <font>
        <color theme="0"/>
      </font>
      <fill>
        <patternFill patternType="solid">
          <bgColor rgb="FF073B4C"/>
        </patternFill>
      </fill>
    </dxf>
    <dxf>
      <fill>
        <patternFill patternType="solid">
          <bgColor theme="0" tint="-4.9989318521683403E-2"/>
        </patternFill>
      </fill>
      <border>
        <left/>
        <right/>
        <top/>
        <bottom/>
      </border>
    </dxf>
    <dxf>
      <border>
        <bottom style="thin">
          <color theme="1" tint="0.499984740745262"/>
        </bottom>
      </border>
    </dxf>
    <dxf>
      <font>
        <color rgb="FF3D5A80"/>
      </font>
      <fill>
        <patternFill patternType="solid">
          <fgColor theme="0"/>
          <bgColor rgb="FF3D5A80"/>
        </patternFill>
      </fill>
      <border>
        <top style="thin">
          <color theme="0" tint="-0.24994659260841701"/>
        </top>
        <bottom style="thin">
          <color theme="0" tint="-0.24994659260841701"/>
        </bottom>
      </border>
    </dxf>
    <dxf>
      <font>
        <color rgb="FFE0FBFC"/>
      </font>
      <fill>
        <patternFill>
          <bgColor rgb="FFE0FBFC"/>
        </patternFill>
      </fill>
      <border>
        <top style="thin">
          <color theme="0" tint="-0.24994659260841701"/>
        </top>
        <bottom style="thin">
          <color theme="0" tint="-0.24994659260841701"/>
        </bottom>
      </border>
    </dxf>
    <dxf>
      <font>
        <color rgb="FFEC9A9A"/>
      </font>
      <fill>
        <patternFill patternType="solid">
          <fgColor theme="0"/>
          <bgColor rgb="FFEC9A9A"/>
        </patternFill>
      </fill>
      <border>
        <top style="thin">
          <color theme="0" tint="-0.24994659260841701"/>
        </top>
        <bottom style="thin">
          <color theme="0" tint="-0.24994659260841701"/>
        </bottom>
      </border>
    </dxf>
    <dxf>
      <border>
        <left style="thin">
          <color theme="0" tint="-0.34998626667073579"/>
        </left>
        <vertical/>
        <horizontal/>
      </border>
    </dxf>
    <dxf>
      <border>
        <right style="thin">
          <color theme="0" tint="-0.34998626667073579"/>
        </right>
        <vertical/>
        <horizontal/>
      </border>
    </dxf>
    <dxf>
      <fill>
        <patternFill patternType="darkGrid">
          <fgColor theme="0"/>
        </patternFill>
      </fill>
    </dxf>
    <dxf>
      <fill>
        <patternFill patternType="gray0625">
          <bgColor theme="0" tint="-4.9989318521683403E-2"/>
        </patternFill>
      </fill>
    </dxf>
    <dxf>
      <fill>
        <patternFill patternType="mediumGray">
          <fgColor rgb="FF98C1D9"/>
        </patternFill>
      </fill>
      <border>
        <vertical/>
        <horizontal/>
      </border>
    </dxf>
  </dxfs>
  <tableStyles count="0" defaultTableStyle="TableStyleMedium2" defaultPivotStyle="PivotStyleLight16"/>
  <colors>
    <mruColors>
      <color rgb="FFA6A6A6"/>
      <color rgb="FFCCCCCC"/>
      <color rgb="FFEC9A9A"/>
      <color rgb="FFACB9CA"/>
      <color rgb="FF3D5A80"/>
      <color rgb="FF073B4C"/>
      <color rgb="FF118AB2"/>
      <color rgb="FF06D6A0"/>
      <color rgb="FFFFD166"/>
      <color rgb="FFEF47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/>
              <a:t>Task Completion Rate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0"/>
          <c:order val="0"/>
          <c:tx>
            <c:strRef>
              <c:f>Calculations!$FX$7</c:f>
              <c:strCache>
                <c:ptCount val="1"/>
                <c:pt idx="0">
                  <c:v>Done</c:v>
                </c:pt>
              </c:strCache>
            </c:strRef>
          </c:tx>
          <c:spPr>
            <a:solidFill>
              <a:srgbClr val="3D5A80"/>
            </a:solidFill>
            <a:ln>
              <a:noFill/>
            </a:ln>
            <a:effectLst/>
          </c:spPr>
          <c:invertIfNegative val="0"/>
          <c:cat>
            <c:strRef>
              <c:f>Calculations!$FZ$6</c:f>
              <c:strCache>
                <c:ptCount val="1"/>
                <c:pt idx="0">
                  <c:v>Perc</c:v>
                </c:pt>
              </c:strCache>
            </c:strRef>
          </c:cat>
          <c:val>
            <c:numRef>
              <c:f>Calculations!$FZ$7</c:f>
              <c:numCache>
                <c:formatCode>0%</c:formatCode>
                <c:ptCount val="1"/>
                <c:pt idx="0">
                  <c:v>0.6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8F0-45B9-9C8C-E91DEAE24F79}"/>
            </c:ext>
          </c:extLst>
        </c:ser>
        <c:ser>
          <c:idx val="1"/>
          <c:order val="1"/>
          <c:tx>
            <c:strRef>
              <c:f>Calculations!$FX$8</c:f>
              <c:strCache>
                <c:ptCount val="1"/>
                <c:pt idx="0">
                  <c:v>In Progress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Calculations!$FZ$6</c:f>
              <c:strCache>
                <c:ptCount val="1"/>
                <c:pt idx="0">
                  <c:v>Perc</c:v>
                </c:pt>
              </c:strCache>
            </c:strRef>
          </c:cat>
          <c:val>
            <c:numRef>
              <c:f>Calculations!$FZ$8</c:f>
              <c:numCache>
                <c:formatCode>0%</c:formatCode>
                <c:ptCount val="1"/>
                <c:pt idx="0">
                  <c:v>0.3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FA5-4D52-A129-BC0FBE2E7A15}"/>
            </c:ext>
          </c:extLst>
        </c:ser>
        <c:ser>
          <c:idx val="2"/>
          <c:order val="2"/>
          <c:tx>
            <c:strRef>
              <c:f>Calculations!$FX$9</c:f>
              <c:strCache>
                <c:ptCount val="1"/>
                <c:pt idx="0">
                  <c:v>Not Started</c:v>
                </c:pt>
              </c:strCache>
            </c:strRef>
          </c:tx>
          <c:spPr>
            <a:solidFill>
              <a:srgbClr val="ACB9CA"/>
            </a:solidFill>
            <a:ln>
              <a:noFill/>
            </a:ln>
            <a:effectLst/>
          </c:spPr>
          <c:invertIfNegative val="0"/>
          <c:cat>
            <c:strRef>
              <c:f>Calculations!$FZ$6</c:f>
              <c:strCache>
                <c:ptCount val="1"/>
                <c:pt idx="0">
                  <c:v>Perc</c:v>
                </c:pt>
              </c:strCache>
            </c:strRef>
          </c:cat>
          <c:val>
            <c:numRef>
              <c:f>Calculations!$FZ$9</c:f>
              <c:numCache>
                <c:formatCode>0%</c:formatCode>
                <c:ptCount val="1"/>
                <c:pt idx="0">
                  <c:v>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8FA5-4D52-A129-BC0FBE2E7A15}"/>
            </c:ext>
          </c:extLst>
        </c:ser>
        <c:ser>
          <c:idx val="3"/>
          <c:order val="3"/>
          <c:tx>
            <c:strRef>
              <c:f>Calculations!$FX$10</c:f>
              <c:strCache>
                <c:ptCount val="1"/>
              </c:strCache>
            </c:strRef>
          </c:tx>
          <c:spPr>
            <a:solidFill>
              <a:srgbClr val="EC9A9A"/>
            </a:solidFill>
            <a:ln>
              <a:noFill/>
            </a:ln>
            <a:effectLst/>
          </c:spPr>
          <c:invertIfNegative val="0"/>
          <c:cat>
            <c:strRef>
              <c:f>Calculations!$FZ$6</c:f>
              <c:strCache>
                <c:ptCount val="1"/>
                <c:pt idx="0">
                  <c:v>Perc</c:v>
                </c:pt>
              </c:strCache>
            </c:strRef>
          </c:cat>
          <c:val>
            <c:numRef>
              <c:f>Calculations!$FZ$10</c:f>
              <c:numCache>
                <c:formatCode>0%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FA5-4D52-A129-BC0FBE2E7A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5"/>
        <c:overlap val="100"/>
        <c:axId val="825264079"/>
        <c:axId val="825266991"/>
      </c:barChart>
      <c:catAx>
        <c:axId val="82526407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825266991"/>
        <c:crosses val="autoZero"/>
        <c:auto val="1"/>
        <c:lblAlgn val="ctr"/>
        <c:lblOffset val="100"/>
        <c:noMultiLvlLbl val="0"/>
      </c:catAx>
      <c:valAx>
        <c:axId val="825266991"/>
        <c:scaling>
          <c:orientation val="minMax"/>
        </c:scaling>
        <c:delete val="0"/>
        <c:axPos val="b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82526407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84217777959505469"/>
          <c:y val="7.9594120379807856E-2"/>
          <c:w val="0.14616051015656095"/>
          <c:h val="0.84264553162338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Century Gothic" panose="020B0502020202020204" pitchFamily="34" charset="0"/>
        </a:defRPr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/>
              <a:t>Tasks</a:t>
            </a:r>
            <a:r>
              <a:rPr lang="tr-TR" baseline="0"/>
              <a:t> by Priority</a:t>
            </a:r>
            <a:endParaRPr lang="tr-TR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EC9A9A"/>
            </a:solidFill>
            <a:ln>
              <a:noFill/>
            </a:ln>
            <a:effectLst/>
          </c:spPr>
          <c:invertIfNegative val="0"/>
          <c:dLbls>
            <c:numFmt formatCode="#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Calculations!$GB$16:$GB$20</c:f>
              <c:strCache>
                <c:ptCount val="3"/>
                <c:pt idx="0">
                  <c:v>High</c:v>
                </c:pt>
                <c:pt idx="1">
                  <c:v>Medium</c:v>
                </c:pt>
                <c:pt idx="2">
                  <c:v>Low</c:v>
                </c:pt>
              </c:strCache>
            </c:strRef>
          </c:cat>
          <c:val>
            <c:numRef>
              <c:f>[0]!prioritychart</c:f>
              <c:numCache>
                <c:formatCode>General</c:formatCode>
                <c:ptCount val="3"/>
                <c:pt idx="0">
                  <c:v>3</c:v>
                </c:pt>
                <c:pt idx="1">
                  <c:v>3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10-4A1E-B8E8-B12B4847465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51"/>
        <c:overlap val="4"/>
        <c:axId val="1625167615"/>
        <c:axId val="1625167199"/>
      </c:barChart>
      <c:catAx>
        <c:axId val="162516761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1625167199"/>
        <c:crosses val="autoZero"/>
        <c:auto val="1"/>
        <c:lblAlgn val="ctr"/>
        <c:lblOffset val="100"/>
        <c:noMultiLvlLbl val="0"/>
      </c:catAx>
      <c:valAx>
        <c:axId val="1625167199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162516761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Century Gothic" panose="020B0502020202020204" pitchFamily="34" charset="0"/>
        </a:defRPr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>
                <a:latin typeface="Century Gothic" panose="020B0502020202020204" pitchFamily="34" charset="0"/>
              </a:rPr>
              <a:t>Tasks</a:t>
            </a:r>
            <a:r>
              <a:rPr lang="tr-TR" baseline="0">
                <a:latin typeface="Century Gothic" panose="020B0502020202020204" pitchFamily="34" charset="0"/>
              </a:rPr>
              <a:t> by Employee - Top 10 </a:t>
            </a:r>
            <a:endParaRPr lang="tr-TR">
              <a:latin typeface="Century Gothic" panose="020B0502020202020204" pitchFamily="34" charset="0"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>
        <c:manualLayout>
          <c:layoutTarget val="inner"/>
          <c:xMode val="edge"/>
          <c:yMode val="edge"/>
          <c:x val="0.5383476615935302"/>
          <c:y val="0.11244979919678715"/>
          <c:w val="0.42602463573002769"/>
          <c:h val="0.85220883534136549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ACB9CA"/>
            </a:solidFill>
            <a:ln>
              <a:noFill/>
            </a:ln>
            <a:effectLst/>
          </c:spPr>
          <c:invertIfNegative val="0"/>
          <c:dLbls>
            <c:numFmt formatCode="#,###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Century Gothic" panose="020B0502020202020204" pitchFamily="34" charset="0"/>
                    <a:ea typeface="+mn-ea"/>
                    <a:cs typeface="+mn-cs"/>
                  </a:defRPr>
                </a:pPr>
                <a:endParaRPr lang="tr-T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Calculations!$GL$7:$GL$16</c:f>
              <c:strCache>
                <c:ptCount val="7"/>
                <c:pt idx="0">
                  <c:v>Jemima Begum</c:v>
                </c:pt>
                <c:pt idx="1">
                  <c:v>Mercedes Banks</c:v>
                </c:pt>
                <c:pt idx="2">
                  <c:v>Macauley Peck</c:v>
                </c:pt>
                <c:pt idx="3">
                  <c:v>Hannah Shaw</c:v>
                </c:pt>
                <c:pt idx="4">
                  <c:v>Carmel Beltran</c:v>
                </c:pt>
                <c:pt idx="5">
                  <c:v>Alyce Milner</c:v>
                </c:pt>
                <c:pt idx="6">
                  <c:v>Jane Best</c:v>
                </c:pt>
              </c:strCache>
            </c:strRef>
          </c:cat>
          <c:val>
            <c:numRef>
              <c:f>[0]!empchart</c:f>
              <c:numCache>
                <c:formatCode>General</c:formatCode>
                <c:ptCount val="7"/>
                <c:pt idx="0">
                  <c:v>2</c:v>
                </c:pt>
                <c:pt idx="1">
                  <c:v>2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4A-45BD-83AC-F24D46628A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3"/>
        <c:axId val="1150990623"/>
        <c:axId val="1150989375"/>
      </c:barChart>
      <c:catAx>
        <c:axId val="115099062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endParaRPr lang="tr-TR"/>
          </a:p>
        </c:txPr>
        <c:crossAx val="1150989375"/>
        <c:crosses val="autoZero"/>
        <c:auto val="1"/>
        <c:lblAlgn val="ctr"/>
        <c:lblOffset val="100"/>
        <c:noMultiLvlLbl val="0"/>
      </c:catAx>
      <c:valAx>
        <c:axId val="1150989375"/>
        <c:scaling>
          <c:orientation val="minMax"/>
        </c:scaling>
        <c:delete val="1"/>
        <c:axPos val="t"/>
        <c:numFmt formatCode="General" sourceLinked="1"/>
        <c:majorTickMark val="none"/>
        <c:minorTickMark val="none"/>
        <c:tickLblPos val="nextTo"/>
        <c:crossAx val="115099062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Century Gothic" panose="020B0502020202020204" pitchFamily="34" charset="0"/>
                <a:ea typeface="+mn-ea"/>
                <a:cs typeface="+mn-cs"/>
              </a:defRPr>
            </a:pPr>
            <a:r>
              <a:rPr lang="tr-TR">
                <a:latin typeface="Century Gothic" panose="020B0502020202020204" pitchFamily="34" charset="0"/>
              </a:rPr>
              <a:t>Phase Status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Century Gothic" panose="020B0502020202020204" pitchFamily="34" charset="0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barChart>
        <c:barDir val="bar"/>
        <c:grouping val="percentStacked"/>
        <c:varyColors val="0"/>
        <c:ser>
          <c:idx val="1"/>
          <c:order val="0"/>
          <c:tx>
            <c:strRef>
              <c:f>Calculations!$GR$6</c:f>
              <c:strCache>
                <c:ptCount val="1"/>
                <c:pt idx="0">
                  <c:v>Done</c:v>
                </c:pt>
              </c:strCache>
            </c:strRef>
          </c:tx>
          <c:spPr>
            <a:solidFill>
              <a:srgbClr val="3D5A80"/>
            </a:solidFill>
            <a:ln>
              <a:noFill/>
            </a:ln>
            <a:effectLst/>
          </c:spPr>
          <c:invertIfNegative val="0"/>
          <c:cat>
            <c:strRef>
              <c:f>Calculations!$GP$7:$GP$18</c:f>
              <c:strCache>
                <c:ptCount val="2"/>
                <c:pt idx="0">
                  <c:v>Phase 1: Planning</c:v>
                </c:pt>
                <c:pt idx="1">
                  <c:v>Phase 2: Design</c:v>
                </c:pt>
              </c:strCache>
            </c:strRef>
          </c:cat>
          <c:val>
            <c:numRef>
              <c:f>[0]!donechart</c:f>
              <c:numCache>
                <c:formatCode>General</c:formatCode>
                <c:ptCount val="2"/>
                <c:pt idx="0">
                  <c:v>1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D92-4443-9902-08503B5AA40F}"/>
            </c:ext>
          </c:extLst>
        </c:ser>
        <c:ser>
          <c:idx val="2"/>
          <c:order val="1"/>
          <c:tx>
            <c:strRef>
              <c:f>Calculations!$GS$6</c:f>
              <c:strCache>
                <c:ptCount val="1"/>
                <c:pt idx="0">
                  <c:v>In Progress</c:v>
                </c:pt>
              </c:strCache>
            </c:strRef>
          </c:tx>
          <c:spPr>
            <a:solidFill>
              <a:srgbClr val="ACB9CA"/>
            </a:solidFill>
            <a:ln>
              <a:noFill/>
            </a:ln>
            <a:effectLst/>
          </c:spPr>
          <c:invertIfNegative val="0"/>
          <c:cat>
            <c:strRef>
              <c:f>Calculations!$GP$7:$GP$18</c:f>
              <c:strCache>
                <c:ptCount val="2"/>
                <c:pt idx="0">
                  <c:v>Phase 1: Planning</c:v>
                </c:pt>
                <c:pt idx="1">
                  <c:v>Phase 2: Design</c:v>
                </c:pt>
              </c:strCache>
            </c:strRef>
          </c:cat>
          <c:val>
            <c:numRef>
              <c:f>[0]!inpchart</c:f>
              <c:numCache>
                <c:formatCode>General</c:formatCode>
                <c:ptCount val="2"/>
                <c:pt idx="0">
                  <c:v>0</c:v>
                </c:pt>
                <c:pt idx="1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D92-4443-9902-08503B5AA40F}"/>
            </c:ext>
          </c:extLst>
        </c:ser>
        <c:ser>
          <c:idx val="3"/>
          <c:order val="2"/>
          <c:tx>
            <c:strRef>
              <c:f>Calculations!$GT$6</c:f>
              <c:strCache>
                <c:ptCount val="1"/>
                <c:pt idx="0">
                  <c:v>Not Started</c:v>
                </c:pt>
              </c:strCache>
            </c:strRef>
          </c:tx>
          <c:spPr>
            <a:solidFill>
              <a:srgbClr val="FFC000"/>
            </a:solidFill>
            <a:ln>
              <a:noFill/>
            </a:ln>
            <a:effectLst/>
          </c:spPr>
          <c:invertIfNegative val="0"/>
          <c:cat>
            <c:strRef>
              <c:f>Calculations!$GP$7:$GP$18</c:f>
              <c:strCache>
                <c:ptCount val="2"/>
                <c:pt idx="0">
                  <c:v>Phase 1: Planning</c:v>
                </c:pt>
                <c:pt idx="1">
                  <c:v>Phase 2: Design</c:v>
                </c:pt>
              </c:strCache>
            </c:strRef>
          </c:cat>
          <c:val>
            <c:numRef>
              <c:f>[0]!nschart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D92-4443-9902-08503B5AA40F}"/>
            </c:ext>
          </c:extLst>
        </c:ser>
        <c:ser>
          <c:idx val="4"/>
          <c:order val="3"/>
          <c:tx>
            <c:strRef>
              <c:f>Calculations!$GU$6</c:f>
              <c:strCache>
                <c:ptCount val="1"/>
              </c:strCache>
            </c:strRef>
          </c:tx>
          <c:spPr>
            <a:solidFill>
              <a:srgbClr val="EC9A9A"/>
            </a:solidFill>
            <a:ln>
              <a:noFill/>
            </a:ln>
            <a:effectLst/>
          </c:spPr>
          <c:invertIfNegative val="0"/>
          <c:cat>
            <c:strRef>
              <c:f>Calculations!$GP$7:$GP$18</c:f>
              <c:strCache>
                <c:ptCount val="2"/>
                <c:pt idx="0">
                  <c:v>Phase 1: Planning</c:v>
                </c:pt>
                <c:pt idx="1">
                  <c:v>Phase 2: Design</c:v>
                </c:pt>
              </c:strCache>
            </c:strRef>
          </c:cat>
          <c:val>
            <c:numRef>
              <c:f>[0]!ohchart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D92-4443-9902-08503B5AA4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95"/>
        <c:overlap val="100"/>
        <c:axId val="892281999"/>
        <c:axId val="892279087"/>
      </c:barChart>
      <c:catAx>
        <c:axId val="892281999"/>
        <c:scaling>
          <c:orientation val="maxMin"/>
        </c:scaling>
        <c:delete val="0"/>
        <c:axPos val="l"/>
        <c:numFmt formatCode="@" sourceLinked="0"/>
        <c:majorTickMark val="none"/>
        <c:minorTickMark val="none"/>
        <c:tickLblPos val="high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tr-TR"/>
          </a:p>
        </c:txPr>
        <c:crossAx val="892279087"/>
        <c:crosses val="autoZero"/>
        <c:auto val="0"/>
        <c:lblAlgn val="ctr"/>
        <c:lblOffset val="20"/>
        <c:noMultiLvlLbl val="0"/>
      </c:catAx>
      <c:valAx>
        <c:axId val="892279087"/>
        <c:scaling>
          <c:orientation val="minMax"/>
        </c:scaling>
        <c:delete val="1"/>
        <c:axPos val="b"/>
        <c:numFmt formatCode="0%" sourceLinked="1"/>
        <c:majorTickMark val="none"/>
        <c:minorTickMark val="none"/>
        <c:tickLblPos val="nextTo"/>
        <c:crossAx val="892281999"/>
        <c:crosses val="max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Spin" dx="22" fmlaLink="Calculations!$CH$7" inc="7" max="30000" page="10" val="7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3.png"/><Relationship Id="rId13" Type="http://schemas.openxmlformats.org/officeDocument/2006/relationships/hyperlink" Target="#TaskPlan!A7"/><Relationship Id="rId18" Type="http://schemas.openxmlformats.org/officeDocument/2006/relationships/image" Target="../media/image8.png"/><Relationship Id="rId7" Type="http://schemas.openxmlformats.org/officeDocument/2006/relationships/hyperlink" Target="#Calendar!A9"/><Relationship Id="rId12" Type="http://schemas.openxmlformats.org/officeDocument/2006/relationships/image" Target="../media/image5.png"/><Relationship Id="rId2" Type="http://schemas.openxmlformats.org/officeDocument/2006/relationships/image" Target="../media/image1.png"/><Relationship Id="rId16" Type="http://schemas.openxmlformats.org/officeDocument/2006/relationships/image" Target="../media/image7.png"/><Relationship Id="rId20" Type="http://schemas.openxmlformats.org/officeDocument/2006/relationships/image" Target="../media/image9.png"/><Relationship Id="rId6" Type="http://schemas.microsoft.com/office/2007/relationships/hdphoto" Target="../media/hdphoto1.wdp"/><Relationship Id="rId11" Type="http://schemas.openxmlformats.org/officeDocument/2006/relationships/hyperlink" Target="#Dashboard!A5"/><Relationship Id="rId5" Type="http://schemas.openxmlformats.org/officeDocument/2006/relationships/image" Target="../media/image2.png"/><Relationship Id="rId15" Type="http://schemas.openxmlformats.org/officeDocument/2006/relationships/hyperlink" Target="#Settings!A5"/><Relationship Id="rId10" Type="http://schemas.openxmlformats.org/officeDocument/2006/relationships/image" Target="../media/image4.png"/><Relationship Id="rId9" Type="http://schemas.openxmlformats.org/officeDocument/2006/relationships/hyperlink" Target="#GanttChart!A14"/><Relationship Id="rId14" Type="http://schemas.openxmlformats.org/officeDocument/2006/relationships/image" Target="../media/image6.png"/><Relationship Id="rId21" Type="http://schemas.openxmlformats.org/officeDocument/2006/relationships/image" Target="../media/image12.png"/><Relationship Id="rId22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2" Type="http://schemas.openxmlformats.org/officeDocument/2006/relationships/image" Target="../media/image1.png"/><Relationship Id="rId6" Type="http://schemas.openxmlformats.org/officeDocument/2006/relationships/image" Target="../media/image10.png"/><Relationship Id="rId5" Type="http://schemas.openxmlformats.org/officeDocument/2006/relationships/hyperlink" Target="#Menu!A5"/><Relationship Id="rId4" Type="http://schemas.openxmlformats.org/officeDocument/2006/relationships/image" Target="../media/image8.png"/><Relationship Id="rId9" Type="http://schemas.openxmlformats.org/officeDocument/2006/relationships/image" Target="../media/image13.png"/><Relationship Id="rId10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.png"/><Relationship Id="rId3" Type="http://schemas.openxmlformats.org/officeDocument/2006/relationships/image" Target="../media/image10.png"/><Relationship Id="rId7" Type="http://schemas.openxmlformats.org/officeDocument/2006/relationships/image" Target="../media/image9.png"/><Relationship Id="rId2" Type="http://schemas.openxmlformats.org/officeDocument/2006/relationships/hyperlink" Target="#Menu!A5"/><Relationship Id="rId1" Type="http://schemas.openxmlformats.org/officeDocument/2006/relationships/image" Target="../media/image1.png"/><Relationship Id="rId5" Type="http://schemas.openxmlformats.org/officeDocument/2006/relationships/image" Target="../media/image8.png"/><Relationship Id="rId9" Type="http://schemas.openxmlformats.org/officeDocument/2006/relationships/image" Target="../media/image14.png"/><Relationship Id="rId10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7" Type="http://schemas.openxmlformats.org/officeDocument/2006/relationships/image" Target="../media/image9.png"/><Relationship Id="rId1" Type="http://schemas.openxmlformats.org/officeDocument/2006/relationships/image" Target="../media/image1.png"/><Relationship Id="rId5" Type="http://schemas.openxmlformats.org/officeDocument/2006/relationships/image" Target="../media/image10.png"/><Relationship Id="rId4" Type="http://schemas.openxmlformats.org/officeDocument/2006/relationships/hyperlink" Target="#Menu!A5"/><Relationship Id="rId8" Type="http://schemas.openxmlformats.org/officeDocument/2006/relationships/image" Target="../media/image15.png"/><Relationship Id="rId9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9.png"/><Relationship Id="rId3" Type="http://schemas.openxmlformats.org/officeDocument/2006/relationships/image" Target="../media/image8.png"/><Relationship Id="rId1" Type="http://schemas.openxmlformats.org/officeDocument/2006/relationships/image" Target="../media/image1.png"/><Relationship Id="rId5" Type="http://schemas.openxmlformats.org/officeDocument/2006/relationships/image" Target="../media/image10.png"/><Relationship Id="rId4" Type="http://schemas.openxmlformats.org/officeDocument/2006/relationships/hyperlink" Target="#Menu!A5"/><Relationship Id="rId9" Type="http://schemas.openxmlformats.org/officeDocument/2006/relationships/image" Target="../media/image16.png"/><Relationship Id="rId10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hyperlink" Target="#Menu!A5"/><Relationship Id="rId3" Type="http://schemas.openxmlformats.org/officeDocument/2006/relationships/chart" Target="../charts/chart3.xml"/><Relationship Id="rId7" Type="http://schemas.openxmlformats.org/officeDocument/2006/relationships/image" Target="../media/image8.png"/><Relationship Id="rId12" Type="http://schemas.openxmlformats.org/officeDocument/2006/relationships/image" Target="../media/image9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1.png"/><Relationship Id="rId10" Type="http://schemas.openxmlformats.org/officeDocument/2006/relationships/chart" Target="../charts/chart4.xml"/><Relationship Id="rId9" Type="http://schemas.openxmlformats.org/officeDocument/2006/relationships/image" Target="../media/image10.png"/><Relationship Id="rId13" Type="http://schemas.openxmlformats.org/officeDocument/2006/relationships/image" Target="../media/image17.png"/><Relationship Id="rId14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hyperlink" Target="#Menu!A5"/><Relationship Id="rId4" Type="http://schemas.openxmlformats.org/officeDocument/2006/relationships/image" Target="../media/image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714842</xdr:colOff>
      <xdr:row>13</xdr:row>
      <xdr:rowOff>152400</xdr:rowOff>
    </xdr:from>
    <xdr:to>
      <xdr:col>5</xdr:col>
      <xdr:colOff>557867</xdr:colOff>
      <xdr:row>16</xdr:row>
      <xdr:rowOff>38100</xdr:rowOff>
    </xdr:to>
    <xdr:sp macro="" textlink="">
      <xdr:nvSpPr>
        <xdr:cNvPr id="17" name="Arrow: Right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/>
      </xdr:nvSpPr>
      <xdr:spPr>
        <a:xfrm>
          <a:off x="3210392" y="2428875"/>
          <a:ext cx="633600" cy="457200"/>
        </a:xfrm>
        <a:prstGeom prst="rightArrow">
          <a:avLst/>
        </a:prstGeom>
        <a:solidFill>
          <a:srgbClr val="1F4E7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>
          <a:spAutoFit/>
        </a:bodyPr>
        <a:lstStyle/>
        <a:p>
          <a:pPr algn="l"/>
          <a:endParaRPr lang="tr-TR" sz="1100"/>
        </a:p>
      </xdr:txBody>
    </xdr:sp>
    <xdr:clientData/>
  </xdr:twoCellAnchor>
  <xdr:twoCellAnchor editAs="oneCell">
    <xdr:from>
      <xdr:col>9</xdr:col>
      <xdr:colOff>358309</xdr:colOff>
      <xdr:row>13</xdr:row>
      <xdr:rowOff>152595</xdr:rowOff>
    </xdr:from>
    <xdr:to>
      <xdr:col>10</xdr:col>
      <xdr:colOff>199559</xdr:colOff>
      <xdr:row>16</xdr:row>
      <xdr:rowOff>37906</xdr:rowOff>
    </xdr:to>
    <xdr:sp macro="" textlink="">
      <xdr:nvSpPr>
        <xdr:cNvPr id="18" name="Arrow: Right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/>
      </xdr:nvSpPr>
      <xdr:spPr>
        <a:xfrm>
          <a:off x="6806734" y="2429070"/>
          <a:ext cx="631825" cy="456811"/>
        </a:xfrm>
        <a:prstGeom prst="rightArrow">
          <a:avLst/>
        </a:prstGeom>
        <a:solidFill>
          <a:srgbClr val="1F4E78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wrap="square" lIns="0" tIns="0" rIns="0" bIns="0" rtlCol="0" anchor="t">
          <a:noAutofit/>
        </a:bodyPr>
        <a:lstStyle/>
        <a:p>
          <a:pPr algn="l"/>
          <a:endParaRPr lang="tr-TR" sz="1100"/>
        </a:p>
      </xdr:txBody>
    </xdr:sp>
    <xdr:clientData/>
  </xdr:twoCellAnchor>
  <xdr:twoCellAnchor editAs="oneCell">
    <xdr:from>
      <xdr:col>1</xdr:col>
      <xdr:colOff>117662</xdr:colOff>
      <xdr:row>1</xdr:row>
      <xdr:rowOff>56590</xdr:rowOff>
    </xdr:from>
    <xdr:to>
      <xdr:col>1</xdr:col>
      <xdr:colOff>549662</xdr:colOff>
      <xdr:row>2</xdr:row>
      <xdr:rowOff>240940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5312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10</xdr:col>
      <xdr:colOff>690930</xdr:colOff>
      <xdr:row>18</xdr:row>
      <xdr:rowOff>180300</xdr:rowOff>
    </xdr:from>
    <xdr:to>
      <xdr:col>13</xdr:col>
      <xdr:colOff>299205</xdr:colOff>
      <xdr:row>23</xdr:row>
      <xdr:rowOff>30600</xdr:rowOff>
    </xdr:to>
    <xdr:grpSp>
      <xdr:nvGrpSpPr>
        <xdr:cNvPr id="36" name="Group 35">
          <a:hlinkClick xmlns:r="http://schemas.openxmlformats.org/officeDocument/2006/relationships" r:id="rId7" tooltip="Calendar"/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GrpSpPr/>
      </xdr:nvGrpSpPr>
      <xdr:grpSpPr>
        <a:xfrm>
          <a:off x="7929930" y="3409275"/>
          <a:ext cx="1980000" cy="802800"/>
          <a:chOff x="7762875" y="3409275"/>
          <a:chExt cx="1980000" cy="802800"/>
        </a:xfrm>
      </xdr:grpSpPr>
      <xdr:sp macro="" textlink="">
        <xdr:nvSpPr>
          <xdr:cNvPr id="5" name="Rectangle: Rounded Corners 4">
            <a:hlinkClick xmlns:r="http://schemas.openxmlformats.org/officeDocument/2006/relationships" r:id="rId7" tooltip="Calendar"/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/>
        </xdr:nvSpPr>
        <xdr:spPr>
          <a:xfrm>
            <a:off x="7762875" y="3409275"/>
            <a:ext cx="1980000" cy="8028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overflow" horzOverflow="overflow" lIns="0" tIns="0" rIns="0" bIns="0" rtlCol="0" anchor="ctr"/>
          <a:lstStyle/>
          <a:p>
            <a:pPr marL="108000" algn="l"/>
            <a:r>
              <a:rPr lang="tr-TR" sz="1400" b="1">
                <a:solidFill>
                  <a:schemeClr val="bg1"/>
                </a:solidFill>
              </a:rPr>
              <a:t>CALENDAR</a:t>
            </a:r>
          </a:p>
        </xdr:txBody>
      </xdr:sp>
      <xdr:pic>
        <xdr:nvPicPr>
          <xdr:cNvPr id="28" name="Picture 27">
            <a:hlinkClick xmlns:r="http://schemas.openxmlformats.org/officeDocument/2006/relationships" r:id="rId7" tooltip="Calendar"/>
            <a:extLst>
              <a:ext uri="{FF2B5EF4-FFF2-40B4-BE49-F238E27FC236}">
                <a16:creationId xmlns:a16="http://schemas.microsoft.com/office/drawing/2014/main" id="{00000000-0008-0000-0000-00001C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8972549" y="3510943"/>
            <a:ext cx="599465" cy="599465"/>
          </a:xfrm>
          <a:prstGeom prst="rect">
            <a:avLst/>
          </a:prstGeom>
        </xdr:spPr>
      </xdr:pic>
    </xdr:grpSp>
    <xdr:clientData/>
  </xdr:twoCellAnchor>
  <xdr:twoCellAnchor editAs="oneCell">
    <xdr:from>
      <xdr:col>10</xdr:col>
      <xdr:colOff>690930</xdr:colOff>
      <xdr:row>12</xdr:row>
      <xdr:rowOff>170100</xdr:rowOff>
    </xdr:from>
    <xdr:to>
      <xdr:col>13</xdr:col>
      <xdr:colOff>299205</xdr:colOff>
      <xdr:row>17</xdr:row>
      <xdr:rowOff>20400</xdr:rowOff>
    </xdr:to>
    <xdr:grpSp>
      <xdr:nvGrpSpPr>
        <xdr:cNvPr id="35" name="Group 34">
          <a:hlinkClick xmlns:r="http://schemas.openxmlformats.org/officeDocument/2006/relationships" r:id="rId9" tooltip="Gantt Chart"/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GrpSpPr/>
      </xdr:nvGrpSpPr>
      <xdr:grpSpPr>
        <a:xfrm>
          <a:off x="7929930" y="2256075"/>
          <a:ext cx="1980000" cy="802800"/>
          <a:chOff x="7762875" y="2256075"/>
          <a:chExt cx="1980000" cy="802800"/>
        </a:xfrm>
      </xdr:grpSpPr>
      <xdr:sp macro="" textlink="">
        <xdr:nvSpPr>
          <xdr:cNvPr id="4" name="Rectangle: Rounded Corners 3">
            <a:hlinkClick xmlns:r="http://schemas.openxmlformats.org/officeDocument/2006/relationships" r:id="rId9" tooltip="Gantt Chart"/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7762875" y="2256075"/>
            <a:ext cx="1980000" cy="802800"/>
          </a:xfrm>
          <a:prstGeom prst="roundRect">
            <a:avLst/>
          </a:prstGeom>
          <a:solidFill>
            <a:srgbClr val="70AD47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1">
            <a:schemeClr val="accent5"/>
          </a:lnRef>
          <a:fillRef idx="2">
            <a:schemeClr val="accent5"/>
          </a:fillRef>
          <a:effectRef idx="1">
            <a:schemeClr val="accent5"/>
          </a:effectRef>
          <a:fontRef idx="minor">
            <a:schemeClr val="dk1"/>
          </a:fontRef>
        </xdr:style>
        <xdr:txBody>
          <a:bodyPr vertOverflow="overflow" horzOverflow="overflow" lIns="0" tIns="0" rIns="0" bIns="0" rtlCol="0" anchor="ctr"/>
          <a:lstStyle/>
          <a:p>
            <a:pPr marL="108000" algn="l"/>
            <a:r>
              <a:rPr lang="tr-TR" sz="1400" b="1">
                <a:solidFill>
                  <a:schemeClr val="bg1"/>
                </a:solidFill>
              </a:rPr>
              <a:t>GANT </a:t>
            </a:r>
            <a:r>
              <a:rPr lang="tr-TR" sz="1400" b="1" baseline="0">
                <a:solidFill>
                  <a:schemeClr val="bg1"/>
                </a:solidFill>
              </a:rPr>
              <a:t>CHART</a:t>
            </a:r>
            <a:endParaRPr lang="tr-TR" sz="1400" b="1">
              <a:solidFill>
                <a:schemeClr val="bg1"/>
              </a:solidFill>
            </a:endParaRPr>
          </a:p>
        </xdr:txBody>
      </xdr:sp>
      <xdr:pic>
        <xdr:nvPicPr>
          <xdr:cNvPr id="30" name="Picture 29">
            <a:hlinkClick xmlns:r="http://schemas.openxmlformats.org/officeDocument/2006/relationships" r:id="rId9" tooltip="Gantt Chart"/>
            <a:extLst>
              <a:ext uri="{FF2B5EF4-FFF2-40B4-BE49-F238E27FC236}">
                <a16:creationId xmlns:a16="http://schemas.microsoft.com/office/drawing/2014/main" id="{00000000-0008-0000-0000-00001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0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8972549" y="2357743"/>
            <a:ext cx="599465" cy="599465"/>
          </a:xfrm>
          <a:prstGeom prst="rect">
            <a:avLst/>
          </a:prstGeom>
        </xdr:spPr>
      </xdr:pic>
    </xdr:grpSp>
    <xdr:clientData/>
  </xdr:twoCellAnchor>
  <xdr:twoCellAnchor editAs="oneCell">
    <xdr:from>
      <xdr:col>10</xdr:col>
      <xdr:colOff>690930</xdr:colOff>
      <xdr:row>6</xdr:row>
      <xdr:rowOff>159900</xdr:rowOff>
    </xdr:from>
    <xdr:to>
      <xdr:col>13</xdr:col>
      <xdr:colOff>299205</xdr:colOff>
      <xdr:row>11</xdr:row>
      <xdr:rowOff>10200</xdr:rowOff>
    </xdr:to>
    <xdr:grpSp>
      <xdr:nvGrpSpPr>
        <xdr:cNvPr id="34" name="Group 33">
          <a:hlinkClick xmlns:r="http://schemas.openxmlformats.org/officeDocument/2006/relationships" r:id="rId11" tooltip="Dashboard"/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GrpSpPr/>
      </xdr:nvGrpSpPr>
      <xdr:grpSpPr>
        <a:xfrm>
          <a:off x="7929930" y="1102875"/>
          <a:ext cx="1980000" cy="802800"/>
          <a:chOff x="7762875" y="1102875"/>
          <a:chExt cx="1980000" cy="802800"/>
        </a:xfrm>
      </xdr:grpSpPr>
      <xdr:sp macro="" textlink="">
        <xdr:nvSpPr>
          <xdr:cNvPr id="8" name="Rectangle: Rounded Corners 7">
            <a:hlinkClick xmlns:r="http://schemas.openxmlformats.org/officeDocument/2006/relationships" r:id="rId11" tooltip="Dashboard"/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7762875" y="1102875"/>
            <a:ext cx="1980000" cy="8028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1">
            <a:schemeClr val="accent6"/>
          </a:lnRef>
          <a:fillRef idx="2">
            <a:schemeClr val="accent6"/>
          </a:fillRef>
          <a:effectRef idx="1">
            <a:schemeClr val="accent6"/>
          </a:effectRef>
          <a:fontRef idx="minor">
            <a:schemeClr val="dk1"/>
          </a:fontRef>
        </xdr:style>
        <xdr:txBody>
          <a:bodyPr vertOverflow="overflow" horzOverflow="overflow" lIns="0" tIns="0" rIns="0" bIns="0" rtlCol="0" anchor="ctr"/>
          <a:lstStyle/>
          <a:p>
            <a:pPr marL="108000" algn="l"/>
            <a:r>
              <a:rPr lang="tr-TR" sz="1400" b="1">
                <a:solidFill>
                  <a:schemeClr val="bg1"/>
                </a:solidFill>
              </a:rPr>
              <a:t>DASHBOARD</a:t>
            </a:r>
            <a:endParaRPr lang="en-US" sz="1400" b="1">
              <a:solidFill>
                <a:schemeClr val="bg1"/>
              </a:solidFill>
            </a:endParaRPr>
          </a:p>
        </xdr:txBody>
      </xdr:sp>
      <xdr:pic>
        <xdr:nvPicPr>
          <xdr:cNvPr id="31" name="Picture 30">
            <a:hlinkClick xmlns:r="http://schemas.openxmlformats.org/officeDocument/2006/relationships" r:id="rId11" tooltip="Dashboard"/>
            <a:extLst>
              <a:ext uri="{FF2B5EF4-FFF2-40B4-BE49-F238E27FC236}">
                <a16:creationId xmlns:a16="http://schemas.microsoft.com/office/drawing/2014/main" id="{00000000-0008-0000-0000-00001F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8972549" y="1214743"/>
            <a:ext cx="599465" cy="599465"/>
          </a:xfrm>
          <a:prstGeom prst="rect">
            <a:avLst/>
          </a:prstGeom>
        </xdr:spPr>
      </xdr:pic>
    </xdr:grpSp>
    <xdr:clientData/>
  </xdr:twoCellAnchor>
  <xdr:twoCellAnchor editAs="oneCell">
    <xdr:from>
      <xdr:col>6</xdr:col>
      <xdr:colOff>258663</xdr:colOff>
      <xdr:row>12</xdr:row>
      <xdr:rowOff>170100</xdr:rowOff>
    </xdr:from>
    <xdr:to>
      <xdr:col>8</xdr:col>
      <xdr:colOff>657513</xdr:colOff>
      <xdr:row>17</xdr:row>
      <xdr:rowOff>20400</xdr:rowOff>
    </xdr:to>
    <xdr:grpSp>
      <xdr:nvGrpSpPr>
        <xdr:cNvPr id="37" name="Group 36">
          <a:hlinkClick xmlns:r="http://schemas.openxmlformats.org/officeDocument/2006/relationships" r:id="rId13" tooltip="Task Plan"/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GrpSpPr/>
      </xdr:nvGrpSpPr>
      <xdr:grpSpPr>
        <a:xfrm>
          <a:off x="4335363" y="2256075"/>
          <a:ext cx="1980000" cy="802800"/>
          <a:chOff x="4333875" y="2360850"/>
          <a:chExt cx="1980000" cy="802800"/>
        </a:xfrm>
      </xdr:grpSpPr>
      <xdr:sp macro="" textlink="">
        <xdr:nvSpPr>
          <xdr:cNvPr id="3" name="Rectangle: Rounded Corners 2">
            <a:hlinkClick xmlns:r="http://schemas.openxmlformats.org/officeDocument/2006/relationships" r:id="rId13" tooltip="Task Plan"/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4333875" y="2360850"/>
            <a:ext cx="1980000" cy="8028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1">
            <a:schemeClr val="accent5"/>
          </a:lnRef>
          <a:fillRef idx="2">
            <a:schemeClr val="accent5"/>
          </a:fillRef>
          <a:effectRef idx="1">
            <a:schemeClr val="accent5"/>
          </a:effectRef>
          <a:fontRef idx="minor">
            <a:schemeClr val="dk1"/>
          </a:fontRef>
        </xdr:style>
        <xdr:txBody>
          <a:bodyPr vertOverflow="overflow" horzOverflow="overflow" lIns="0" tIns="0" rIns="0" bIns="0" rtlCol="0" anchor="ctr"/>
          <a:lstStyle/>
          <a:p>
            <a:pPr marL="108000" algn="l"/>
            <a:r>
              <a:rPr lang="tr-TR" sz="1400" b="1">
                <a:solidFill>
                  <a:schemeClr val="bg1"/>
                </a:solidFill>
              </a:rPr>
              <a:t>TASK PLAN</a:t>
            </a:r>
          </a:p>
        </xdr:txBody>
      </xdr:sp>
      <xdr:pic>
        <xdr:nvPicPr>
          <xdr:cNvPr id="32" name="Picture 31">
            <a:hlinkClick xmlns:r="http://schemas.openxmlformats.org/officeDocument/2006/relationships" r:id="rId13" tooltip="Task Plan"/>
            <a:extLst>
              <a:ext uri="{FF2B5EF4-FFF2-40B4-BE49-F238E27FC236}">
                <a16:creationId xmlns:a16="http://schemas.microsoft.com/office/drawing/2014/main" id="{00000000-0008-0000-0000-000020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5543549" y="2462518"/>
            <a:ext cx="599465" cy="599465"/>
          </a:xfrm>
          <a:prstGeom prst="rect">
            <a:avLst/>
          </a:prstGeom>
        </xdr:spPr>
      </xdr:pic>
    </xdr:grpSp>
    <xdr:clientData/>
  </xdr:twoCellAnchor>
  <xdr:twoCellAnchor editAs="oneCell">
    <xdr:from>
      <xdr:col>1</xdr:col>
      <xdr:colOff>491371</xdr:colOff>
      <xdr:row>12</xdr:row>
      <xdr:rowOff>170100</xdr:rowOff>
    </xdr:from>
    <xdr:to>
      <xdr:col>4</xdr:col>
      <xdr:colOff>223471</xdr:colOff>
      <xdr:row>17</xdr:row>
      <xdr:rowOff>20400</xdr:rowOff>
    </xdr:to>
    <xdr:grpSp>
      <xdr:nvGrpSpPr>
        <xdr:cNvPr id="38" name="Group 37">
          <a:hlinkClick xmlns:r="http://schemas.openxmlformats.org/officeDocument/2006/relationships" r:id="rId15" tooltip="Settings"/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GrpSpPr/>
      </xdr:nvGrpSpPr>
      <xdr:grpSpPr>
        <a:xfrm>
          <a:off x="739021" y="2256075"/>
          <a:ext cx="1980000" cy="802800"/>
          <a:chOff x="1057275" y="2246550"/>
          <a:chExt cx="1980000" cy="802800"/>
        </a:xfrm>
      </xdr:grpSpPr>
      <xdr:sp macro="" textlink="">
        <xdr:nvSpPr>
          <xdr:cNvPr id="2" name="Rectangle: Rounded Corners 1">
            <a:hlinkClick xmlns:r="http://schemas.openxmlformats.org/officeDocument/2006/relationships" r:id="rId15" tooltip="Settings"/>
            <a:extLst>
              <a:ext uri="{FF2B5EF4-FFF2-40B4-BE49-F238E27FC236}">
                <a16:creationId xmlns:a16="http://schemas.microsoft.com/office/drawing/2014/main" id="{00000000-0008-0000-0000-000002000000}"/>
              </a:ext>
            </a:extLst>
          </xdr:cNvPr>
          <xdr:cNvSpPr/>
        </xdr:nvSpPr>
        <xdr:spPr>
          <a:xfrm>
            <a:off x="1057275" y="2246550"/>
            <a:ext cx="1980000" cy="8028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1">
            <a:schemeClr val="accent4"/>
          </a:lnRef>
          <a:fillRef idx="2">
            <a:schemeClr val="accent4"/>
          </a:fillRef>
          <a:effectRef idx="1">
            <a:schemeClr val="accent4"/>
          </a:effectRef>
          <a:fontRef idx="minor">
            <a:schemeClr val="dk1"/>
          </a:fontRef>
        </xdr:style>
        <xdr:txBody>
          <a:bodyPr vertOverflow="overflow" horzOverflow="overflow" lIns="0" tIns="0" rIns="0" bIns="0" rtlCol="0" anchor="ctr"/>
          <a:lstStyle/>
          <a:p>
            <a:pPr marL="108000" algn="l"/>
            <a:r>
              <a:rPr lang="tr-TR" sz="1400" b="1">
                <a:solidFill>
                  <a:schemeClr val="bg1"/>
                </a:solidFill>
              </a:rPr>
              <a:t>SETTINGS</a:t>
            </a:r>
            <a:endParaRPr lang="en-US" sz="1400" b="1">
              <a:solidFill>
                <a:schemeClr val="bg1"/>
              </a:solidFill>
            </a:endParaRPr>
          </a:p>
        </xdr:txBody>
      </xdr:sp>
      <xdr:pic>
        <xdr:nvPicPr>
          <xdr:cNvPr id="33" name="Picture 32">
            <a:hlinkClick xmlns:r="http://schemas.openxmlformats.org/officeDocument/2006/relationships" r:id="rId15" tooltip="Settings"/>
            <a:extLst>
              <a:ext uri="{FF2B5EF4-FFF2-40B4-BE49-F238E27FC236}">
                <a16:creationId xmlns:a16="http://schemas.microsoft.com/office/drawing/2014/main" id="{00000000-0008-0000-0000-00002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/>
        </xdr:blipFill>
        <xdr:spPr>
          <a:xfrm>
            <a:off x="2266949" y="2348218"/>
            <a:ext cx="599465" cy="599465"/>
          </a:xfrm>
          <a:prstGeom prst="rect">
            <a:avLst/>
          </a:prstGeom>
        </xdr:spPr>
      </xdr:pic>
    </xdr:grpSp>
    <xdr:clientData/>
  </xdr:twoCellAnchor>
  <xdr:oneCellAnchor>
    <xdr:from>
      <xdr:col>11</xdr:col>
      <xdr:colOff>762000</xdr:colOff>
      <xdr:row>1</xdr:row>
      <xdr:rowOff>104775</xdr:rowOff>
    </xdr:from>
    <xdr:ext cx="1014221" cy="291600"/>
    <xdr:pic>
      <xdr:nvPicPr>
        <xdr:cNvPr id="1038" name="mpkLogo">
          <a:hlinkClick xmlns:a="http://schemas.openxmlformats.org/drawingml/2006/main" xmlns:r="http://schemas.openxmlformats.org/officeDocument/2006/relationships" r:id="rId2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2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117662</xdr:colOff>
      <xdr:row>1</xdr:row>
      <xdr:rowOff>56590</xdr:rowOff>
    </xdr:from>
    <xdr:to>
      <xdr:col>2</xdr:col>
      <xdr:colOff>302012</xdr:colOff>
      <xdr:row>2</xdr:row>
      <xdr:rowOff>240940</xdr:rowOff>
    </xdr:to>
    <xdr:pic>
      <xdr:nvPicPr>
        <xdr:cNvPr id="5" name="mainicon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5312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12</xdr:col>
      <xdr:colOff>0</xdr:colOff>
      <xdr:row>1</xdr:row>
      <xdr:rowOff>54825</xdr:rowOff>
    </xdr:from>
    <xdr:to>
      <xdr:col>13</xdr:col>
      <xdr:colOff>434400</xdr:colOff>
      <xdr:row>2</xdr:row>
      <xdr:rowOff>257175</xdr:rowOff>
    </xdr:to>
    <xdr:grpSp>
      <xdr:nvGrpSpPr>
        <xdr:cNvPr id="10" name="backtomenu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GrpSpPr/>
      </xdr:nvGrpSpPr>
      <xdr:grpSpPr>
        <a:xfrm>
          <a:off x="10648950" y="140550"/>
          <a:ext cx="1044000" cy="450000"/>
          <a:chOff x="6972831" y="127063"/>
          <a:chExt cx="1044000" cy="450000"/>
        </a:xfrm>
      </xdr:grpSpPr>
      <xdr:sp macro="" textlink="">
        <xdr:nvSpPr>
          <xdr:cNvPr id="11" name="Rounded Rectangle 2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00000000-0008-0000-0100-00000B00000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5" tooltip="Go to"/>
            <a:extLst>
              <a:ext uri="{FF2B5EF4-FFF2-40B4-BE49-F238E27FC236}">
                <a16:creationId xmlns:a16="http://schemas.microsoft.com/office/drawing/2014/main" id="{00000000-0008-0000-0100-00000C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9</xdr:col>
      <xdr:colOff>161925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0</xdr:row>
      <xdr:rowOff>0</xdr:rowOff>
    </xdr:to>
    <xdr:cxnSp macro="">
      <xdr:nvCxnSpPr>
        <xdr:cNvPr id="2" name="Connector: Curved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0" y="0"/>
          <a:ext cx="0" cy="0"/>
        </a:xfrm>
        <a:prstGeom prst="curvedConnector3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117662</xdr:colOff>
      <xdr:row>1</xdr:row>
      <xdr:rowOff>56590</xdr:rowOff>
    </xdr:from>
    <xdr:to>
      <xdr:col>2</xdr:col>
      <xdr:colOff>235337</xdr:colOff>
      <xdr:row>2</xdr:row>
      <xdr:rowOff>240940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5312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21</xdr:col>
      <xdr:colOff>0</xdr:colOff>
      <xdr:row>1</xdr:row>
      <xdr:rowOff>54825</xdr:rowOff>
    </xdr:from>
    <xdr:to>
      <xdr:col>22</xdr:col>
      <xdr:colOff>434400</xdr:colOff>
      <xdr:row>2</xdr:row>
      <xdr:rowOff>257175</xdr:rowOff>
    </xdr:to>
    <xdr:grpSp>
      <xdr:nvGrpSpPr>
        <xdr:cNvPr id="7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GrpSpPr/>
      </xdr:nvGrpSpPr>
      <xdr:grpSpPr>
        <a:xfrm>
          <a:off x="13620750" y="1405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11</xdr:col>
      <xdr:colOff>2476500</xdr:colOff>
      <xdr:row>1</xdr:row>
      <xdr:rowOff>104775</xdr:rowOff>
    </xdr:from>
    <xdr:ext cx="1014221" cy="291600"/>
    <xdr:pic>
      <xdr:nvPicPr>
        <xdr:cNvPr id="1009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11</xdr:row>
          <xdr:rowOff>9525</xdr:rowOff>
        </xdr:from>
        <xdr:to>
          <xdr:col>9</xdr:col>
          <xdr:colOff>9525</xdr:colOff>
          <xdr:row>13</xdr:row>
          <xdr:rowOff>0</xdr:rowOff>
        </xdr:to>
        <xdr:sp macro="" textlink="">
          <xdr:nvSpPr>
            <xdr:cNvPr id="5121" name="Spinner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3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1</xdr:col>
      <xdr:colOff>117662</xdr:colOff>
      <xdr:row>1</xdr:row>
      <xdr:rowOff>56590</xdr:rowOff>
    </xdr:from>
    <xdr:to>
      <xdr:col>2</xdr:col>
      <xdr:colOff>302012</xdr:colOff>
      <xdr:row>2</xdr:row>
      <xdr:rowOff>240940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5312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45</xdr:col>
      <xdr:colOff>0</xdr:colOff>
      <xdr:row>1</xdr:row>
      <xdr:rowOff>54825</xdr:rowOff>
    </xdr:from>
    <xdr:to>
      <xdr:col>46</xdr:col>
      <xdr:colOff>434400</xdr:colOff>
      <xdr:row>2</xdr:row>
      <xdr:rowOff>257175</xdr:rowOff>
    </xdr:to>
    <xdr:grpSp>
      <xdr:nvGrpSpPr>
        <xdr:cNvPr id="6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pSpPr/>
      </xdr:nvGrpSpPr>
      <xdr:grpSpPr>
        <a:xfrm>
          <a:off x="13877925" y="14055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00000000-0008-0000-0300-000008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38</xdr:col>
      <xdr:colOff>219075</xdr:colOff>
      <xdr:row>1</xdr:row>
      <xdr:rowOff>104775</xdr:rowOff>
    </xdr:from>
    <xdr:ext cx="1014221" cy="291600"/>
    <xdr:pic>
      <xdr:nvPicPr>
        <xdr:cNvPr id="6121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3362</xdr:colOff>
      <xdr:row>1</xdr:row>
      <xdr:rowOff>56590</xdr:rowOff>
    </xdr:from>
    <xdr:to>
      <xdr:col>2</xdr:col>
      <xdr:colOff>435362</xdr:colOff>
      <xdr:row>2</xdr:row>
      <xdr:rowOff>240940</xdr:rowOff>
    </xdr:to>
    <xdr:pic>
      <xdr:nvPicPr>
        <xdr:cNvPr id="3" name="mainico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5312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22</xdr:col>
      <xdr:colOff>0</xdr:colOff>
      <xdr:row>1</xdr:row>
      <xdr:rowOff>54825</xdr:rowOff>
    </xdr:from>
    <xdr:to>
      <xdr:col>23</xdr:col>
      <xdr:colOff>434400</xdr:colOff>
      <xdr:row>2</xdr:row>
      <xdr:rowOff>257175</xdr:rowOff>
    </xdr:to>
    <xdr:grpSp>
      <xdr:nvGrpSpPr>
        <xdr:cNvPr id="6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GrpSpPr/>
      </xdr:nvGrpSpPr>
      <xdr:grpSpPr>
        <a:xfrm>
          <a:off x="13630275" y="14055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oneCellAnchor>
    <xdr:from>
      <xdr:col>20</xdr:col>
      <xdr:colOff>104775</xdr:colOff>
      <xdr:row>1</xdr:row>
      <xdr:rowOff>104775</xdr:rowOff>
    </xdr:from>
    <xdr:ext cx="1014221" cy="291600"/>
    <xdr:pic>
      <xdr:nvPicPr>
        <xdr:cNvPr id="1008" name="mpkLogo">
          <a:hlinkClick xmlns:a="http://schemas.openxmlformats.org/drawingml/2006/main" xmlns:r="http://schemas.openxmlformats.org/officeDocument/2006/relationships" r:id="rId10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9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9</xdr:row>
      <xdr:rowOff>0</xdr:rowOff>
    </xdr:from>
    <xdr:to>
      <xdr:col>13</xdr:col>
      <xdr:colOff>0</xdr:colOff>
      <xdr:row>14</xdr:row>
      <xdr:rowOff>190499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10</xdr:col>
      <xdr:colOff>0</xdr:colOff>
      <xdr:row>25</xdr:row>
      <xdr:rowOff>0</xdr:rowOff>
    </xdr:from>
    <xdr:to>
      <xdr:col>13</xdr:col>
      <xdr:colOff>0</xdr:colOff>
      <xdr:row>33</xdr:row>
      <xdr:rowOff>180975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5</xdr:col>
      <xdr:colOff>247649</xdr:colOff>
      <xdr:row>16</xdr:row>
      <xdr:rowOff>0</xdr:rowOff>
    </xdr:from>
    <xdr:to>
      <xdr:col>9</xdr:col>
      <xdr:colOff>0</xdr:colOff>
      <xdr:row>34</xdr:row>
      <xdr:rowOff>0</xdr:rowOff>
    </xdr:to>
    <xdr:graphicFrame macro="">
      <xdr:nvGraphicFramePr>
        <xdr:cNvPr id="8" name="Chart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 editAs="oneCell">
    <xdr:from>
      <xdr:col>1</xdr:col>
      <xdr:colOff>117662</xdr:colOff>
      <xdr:row>1</xdr:row>
      <xdr:rowOff>56590</xdr:rowOff>
    </xdr:from>
    <xdr:to>
      <xdr:col>2</xdr:col>
      <xdr:colOff>302012</xdr:colOff>
      <xdr:row>2</xdr:row>
      <xdr:rowOff>240940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65312" y="142315"/>
          <a:ext cx="432000" cy="432000"/>
        </a:xfrm>
        <a:prstGeom prst="rect">
          <a:avLst/>
        </a:prstGeom>
        <a:effectLst>
          <a:outerShdw blurRad="63500" sx="102000" sy="102000" algn="ctr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15</xdr:col>
      <xdr:colOff>0</xdr:colOff>
      <xdr:row>1</xdr:row>
      <xdr:rowOff>54825</xdr:rowOff>
    </xdr:from>
    <xdr:to>
      <xdr:col>16</xdr:col>
      <xdr:colOff>434400</xdr:colOff>
      <xdr:row>2</xdr:row>
      <xdr:rowOff>257175</xdr:rowOff>
    </xdr:to>
    <xdr:grpSp>
      <xdr:nvGrpSpPr>
        <xdr:cNvPr id="10" name="backtomenu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GrpSpPr/>
      </xdr:nvGrpSpPr>
      <xdr:grpSpPr>
        <a:xfrm>
          <a:off x="10848975" y="140550"/>
          <a:ext cx="1044000" cy="450000"/>
          <a:chOff x="6972831" y="127063"/>
          <a:chExt cx="1044000" cy="450000"/>
        </a:xfrm>
      </xdr:grpSpPr>
      <xdr:sp macro="" textlink="">
        <xdr:nvSpPr>
          <xdr:cNvPr id="11" name="Rounded Rectangle 2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00000000-0008-0000-0500-00000B00000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4" name="Picture 13" descr="http://swiss-delicious.com/images/1024/icons/back.png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00000000-0008-0000-0500-00000E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9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222252</xdr:colOff>
      <xdr:row>9</xdr:row>
      <xdr:rowOff>0</xdr:rowOff>
    </xdr:from>
    <xdr:to>
      <xdr:col>5</xdr:col>
      <xdr:colOff>0</xdr:colOff>
      <xdr:row>34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oneCellAnchor>
    <xdr:from>
      <xdr:col>12</xdr:col>
      <xdr:colOff>85725</xdr:colOff>
      <xdr:row>1</xdr:row>
      <xdr:rowOff>104775</xdr:rowOff>
    </xdr:from>
    <xdr:ext cx="1014221" cy="291600"/>
    <xdr:pic>
      <xdr:nvPicPr>
        <xdr:cNvPr id="1014" name="mpkLogo">
          <a:hlinkClick xmlns:a="http://schemas.openxmlformats.org/drawingml/2006/main" xmlns:r="http://schemas.openxmlformats.org/officeDocument/2006/relationships" r:id="rId14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3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trlProp" Target="../ctrlProps/ctrlProp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396769-98EB-4BB4-ACD8-73C145DCBE34}">
  <sheetPr codeName="Sheet2">
    <pageSetUpPr autoPageBreaks="0" fitToPage="1"/>
  </sheetPr>
  <dimension ref="A1:N38"/>
  <sheetViews>
    <sheetView showGridLines="0" showRowColHeaders="0" tabSelected="1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16" customWidth="1"/>
    <col min="2" max="2" width="10" style="1" customWidth="1"/>
    <col min="3" max="14" width="11.85546875" style="1" customWidth="1"/>
    <col min="15" max="15" width="2.7109375" style="1" customWidth="1"/>
    <col min="16" max="16384" width="9.140625" style="1"/>
  </cols>
  <sheetData>
    <row r="1" spans="1:14" s="5" customFormat="1" ht="6.75" customHeight="1" x14ac:dyDescent="0.25">
      <c r="B1" s="6"/>
      <c r="E1" s="7"/>
      <c r="F1" s="7"/>
      <c r="G1" s="7"/>
    </row>
    <row r="2" spans="1:14" s="8" customFormat="1" ht="20.100000000000001" customHeight="1" x14ac:dyDescent="0.25">
      <c r="B2" s="42"/>
      <c r="C2" s="260" t="s">
        <v>212</v>
      </c>
      <c r="D2" s="43"/>
      <c r="E2" s="43"/>
      <c r="F2" s="43"/>
      <c r="G2" s="43"/>
      <c r="H2" s="43"/>
      <c r="I2" s="43"/>
      <c r="J2" s="43"/>
      <c r="K2" s="44"/>
      <c r="L2" s="44"/>
      <c r="M2" s="43"/>
      <c r="N2" s="43"/>
    </row>
    <row r="3" spans="1:14" s="9" customFormat="1" ht="24" customHeight="1" x14ac:dyDescent="0.25">
      <c r="B3" s="45"/>
      <c r="C3" s="261" t="s">
        <v>211</v>
      </c>
      <c r="D3" s="46"/>
      <c r="E3" s="46"/>
      <c r="F3" s="46"/>
      <c r="G3" s="46"/>
      <c r="H3" s="46"/>
      <c r="I3" s="46"/>
      <c r="J3" s="46"/>
      <c r="K3" s="47"/>
      <c r="L3" s="47"/>
      <c r="M3" s="46"/>
      <c r="N3" s="46"/>
    </row>
    <row r="4" spans="1:14" s="16" customFormat="1" ht="4.9000000000000004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5" spans="1:14" s="16" customFormat="1" ht="4.9000000000000004" customHeight="1" x14ac:dyDescent="0.25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x14ac:dyDescent="0.25">
      <c r="A6" s="48"/>
      <c r="B6" s="24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7"/>
    </row>
    <row r="7" spans="1:14" x14ac:dyDescent="0.25">
      <c r="B7" s="28"/>
      <c r="C7"/>
      <c r="D7"/>
      <c r="E7"/>
      <c r="F7"/>
      <c r="G7"/>
      <c r="H7"/>
      <c r="I7"/>
      <c r="J7"/>
      <c r="K7"/>
      <c r="L7"/>
      <c r="M7"/>
      <c r="N7" s="29"/>
    </row>
    <row r="8" spans="1:14" x14ac:dyDescent="0.25">
      <c r="B8" s="28"/>
      <c r="C8"/>
      <c r="D8"/>
      <c r="E8"/>
      <c r="F8"/>
      <c r="G8"/>
      <c r="H8"/>
      <c r="I8"/>
      <c r="J8"/>
      <c r="K8"/>
      <c r="L8"/>
      <c r="M8"/>
      <c r="N8" s="29"/>
    </row>
    <row r="9" spans="1:14" x14ac:dyDescent="0.25">
      <c r="B9" s="28"/>
      <c r="C9"/>
      <c r="D9"/>
      <c r="E9"/>
      <c r="F9"/>
      <c r="G9"/>
      <c r="H9"/>
      <c r="I9"/>
      <c r="J9"/>
      <c r="K9"/>
      <c r="L9"/>
      <c r="M9"/>
      <c r="N9" s="29"/>
    </row>
    <row r="10" spans="1:14" x14ac:dyDescent="0.25">
      <c r="B10" s="28"/>
      <c r="C10"/>
      <c r="D10"/>
      <c r="E10"/>
      <c r="F10"/>
      <c r="G10"/>
      <c r="H10"/>
      <c r="I10"/>
      <c r="J10"/>
      <c r="K10"/>
      <c r="L10"/>
      <c r="M10"/>
      <c r="N10" s="29"/>
    </row>
    <row r="11" spans="1:14" x14ac:dyDescent="0.25">
      <c r="B11" s="28"/>
      <c r="C11"/>
      <c r="D11"/>
      <c r="E11"/>
      <c r="F11"/>
      <c r="G11"/>
      <c r="H11"/>
      <c r="I11"/>
      <c r="J11"/>
      <c r="K11"/>
      <c r="L11"/>
      <c r="M11"/>
      <c r="N11" s="29"/>
    </row>
    <row r="12" spans="1:14" x14ac:dyDescent="0.25">
      <c r="B12" s="28"/>
      <c r="C12"/>
      <c r="D12"/>
      <c r="E12"/>
      <c r="F12"/>
      <c r="G12"/>
      <c r="H12"/>
      <c r="I12"/>
      <c r="J12"/>
      <c r="K12"/>
      <c r="L12"/>
      <c r="M12"/>
      <c r="N12" s="29"/>
    </row>
    <row r="13" spans="1:14" x14ac:dyDescent="0.25">
      <c r="B13" s="28"/>
      <c r="C13"/>
      <c r="D13"/>
      <c r="E13"/>
      <c r="F13"/>
      <c r="G13"/>
      <c r="H13"/>
      <c r="I13"/>
      <c r="J13"/>
      <c r="K13"/>
      <c r="L13"/>
      <c r="M13"/>
      <c r="N13" s="29"/>
    </row>
    <row r="14" spans="1:14" x14ac:dyDescent="0.25">
      <c r="B14" s="28"/>
      <c r="C14"/>
      <c r="D14"/>
      <c r="E14"/>
      <c r="F14"/>
      <c r="G14"/>
      <c r="H14"/>
      <c r="I14"/>
      <c r="J14"/>
      <c r="K14"/>
      <c r="L14"/>
      <c r="M14"/>
      <c r="N14" s="29"/>
    </row>
    <row r="15" spans="1:14" x14ac:dyDescent="0.25">
      <c r="B15" s="28"/>
      <c r="C15"/>
      <c r="D15"/>
      <c r="E15"/>
      <c r="F15"/>
      <c r="G15"/>
      <c r="H15"/>
      <c r="I15"/>
      <c r="J15"/>
      <c r="K15"/>
      <c r="L15"/>
      <c r="M15"/>
      <c r="N15" s="29"/>
    </row>
    <row r="16" spans="1:14" x14ac:dyDescent="0.25">
      <c r="B16" s="28"/>
      <c r="C16"/>
      <c r="D16"/>
      <c r="E16"/>
      <c r="F16"/>
      <c r="G16"/>
      <c r="H16"/>
      <c r="I16"/>
      <c r="J16"/>
      <c r="K16"/>
      <c r="L16"/>
      <c r="M16"/>
      <c r="N16" s="29"/>
    </row>
    <row r="17" spans="2:14" x14ac:dyDescent="0.25">
      <c r="B17" s="28"/>
      <c r="C17"/>
      <c r="D17"/>
      <c r="E17"/>
      <c r="F17"/>
      <c r="G17"/>
      <c r="H17"/>
      <c r="I17"/>
      <c r="J17"/>
      <c r="K17"/>
      <c r="L17"/>
      <c r="M17"/>
      <c r="N17" s="29"/>
    </row>
    <row r="18" spans="2:14" x14ac:dyDescent="0.25">
      <c r="B18" s="28"/>
      <c r="C18"/>
      <c r="D18"/>
      <c r="E18"/>
      <c r="F18"/>
      <c r="G18"/>
      <c r="H18"/>
      <c r="I18"/>
      <c r="J18"/>
      <c r="K18"/>
      <c r="L18"/>
      <c r="M18"/>
      <c r="N18" s="29"/>
    </row>
    <row r="19" spans="2:14" x14ac:dyDescent="0.25">
      <c r="B19" s="28"/>
      <c r="C19"/>
      <c r="D19"/>
      <c r="E19"/>
      <c r="F19"/>
      <c r="G19"/>
      <c r="H19"/>
      <c r="I19"/>
      <c r="J19"/>
      <c r="K19"/>
      <c r="L19"/>
      <c r="M19"/>
      <c r="N19" s="29"/>
    </row>
    <row r="20" spans="2:14" x14ac:dyDescent="0.25">
      <c r="B20" s="28"/>
      <c r="C20"/>
      <c r="D20"/>
      <c r="E20"/>
      <c r="F20"/>
      <c r="G20"/>
      <c r="H20"/>
      <c r="I20"/>
      <c r="J20"/>
      <c r="K20"/>
      <c r="L20"/>
      <c r="M20"/>
      <c r="N20" s="29"/>
    </row>
    <row r="21" spans="2:14" x14ac:dyDescent="0.25">
      <c r="B21" s="28"/>
      <c r="C21"/>
      <c r="D21"/>
      <c r="E21"/>
      <c r="F21"/>
      <c r="G21"/>
      <c r="H21"/>
      <c r="I21"/>
      <c r="J21"/>
      <c r="K21"/>
      <c r="L21"/>
      <c r="M21"/>
      <c r="N21" s="29"/>
    </row>
    <row r="22" spans="2:14" x14ac:dyDescent="0.25">
      <c r="B22" s="28"/>
      <c r="C22"/>
      <c r="D22"/>
      <c r="E22"/>
      <c r="F22"/>
      <c r="G22"/>
      <c r="H22"/>
      <c r="I22"/>
      <c r="J22"/>
      <c r="K22"/>
      <c r="L22"/>
      <c r="M22"/>
      <c r="N22" s="29"/>
    </row>
    <row r="23" spans="2:14" x14ac:dyDescent="0.25">
      <c r="B23" s="28"/>
      <c r="C23"/>
      <c r="D23"/>
      <c r="E23"/>
      <c r="F23"/>
      <c r="G23"/>
      <c r="H23"/>
      <c r="I23"/>
      <c r="J23"/>
      <c r="K23"/>
      <c r="L23"/>
      <c r="M23"/>
      <c r="N23" s="29"/>
    </row>
    <row r="24" spans="2:14" x14ac:dyDescent="0.25">
      <c r="B24" s="28"/>
      <c r="C24"/>
      <c r="D24"/>
      <c r="E24"/>
      <c r="F24"/>
      <c r="G24"/>
      <c r="H24"/>
      <c r="I24"/>
      <c r="J24"/>
      <c r="K24"/>
      <c r="L24"/>
      <c r="M24"/>
      <c r="N24" s="29"/>
    </row>
    <row r="25" spans="2:14" x14ac:dyDescent="0.25">
      <c r="B25" s="31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</row>
    <row r="27" spans="2:14" s="4" customFormat="1" ht="22.9" customHeight="1" x14ac:dyDescent="0.25">
      <c r="B27" s="49"/>
      <c r="C27" s="49"/>
      <c r="D27" s="50"/>
      <c r="E27" s="51"/>
      <c r="F27" s="51"/>
      <c r="G27" s="51"/>
      <c r="H27" s="49"/>
      <c r="I27" s="49"/>
      <c r="J27" s="49"/>
      <c r="K27" s="49"/>
      <c r="L27" s="49"/>
      <c r="M27" s="49"/>
      <c r="N27" s="49"/>
    </row>
    <row r="36" spans="1:1" x14ac:dyDescent="0.25">
      <c r="A36" s="4"/>
    </row>
    <row r="38" spans="1:1" x14ac:dyDescent="0.25">
      <c r="A38" s="4"/>
    </row>
  </sheetData>
  <sheetProtection algorithmName="SHA-512" hashValue="LqS292ifSs0ruoCTbQq3LspBTmzRxDXB8KHFjKmajV0Q8ko3DGXUndyjQSkRIVsb2nnCH3yTqHt9PwbMtZOMAw==" saltValue="GECNATN81aBjeDVEqOhyJQ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B51D4-62B2-4CBF-864D-2C5CE97062EA}">
  <sheetPr>
    <pageSetUpPr autoPageBreaks="0" fitToPage="1"/>
  </sheetPr>
  <dimension ref="A1:N55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RowHeight="15" outlineLevelRow="1" x14ac:dyDescent="0.25"/>
  <cols>
    <col min="1" max="1" width="3.7109375" style="16" customWidth="1"/>
    <col min="2" max="2" width="3.7109375" style="1" customWidth="1"/>
    <col min="3" max="3" width="16.28515625" style="1" bestFit="1" customWidth="1"/>
    <col min="4" max="4" width="14.28515625" style="1" customWidth="1"/>
    <col min="5" max="5" width="9.140625" style="1"/>
    <col min="6" max="7" width="22.140625" style="1" customWidth="1"/>
    <col min="8" max="8" width="9.140625" style="1"/>
    <col min="9" max="9" width="29.85546875" style="1" customWidth="1"/>
    <col min="10" max="10" width="22.85546875" style="1" customWidth="1"/>
    <col min="11" max="11" width="3.7109375" style="1" customWidth="1"/>
    <col min="12" max="12" width="2.7109375" style="1" customWidth="1"/>
    <col min="13" max="16384" width="9.140625" style="1"/>
  </cols>
  <sheetData>
    <row r="1" spans="1:11" s="5" customFormat="1" ht="6.75" customHeight="1" x14ac:dyDescent="0.25">
      <c r="B1" s="6"/>
      <c r="E1" s="7"/>
      <c r="F1" s="7"/>
      <c r="G1" s="7"/>
    </row>
    <row r="2" spans="1:11" s="8" customFormat="1" ht="20.100000000000001" customHeight="1" x14ac:dyDescent="0.25">
      <c r="B2" s="42"/>
      <c r="C2" s="130" t="s">
        <v>212</v>
      </c>
      <c r="D2" s="43"/>
      <c r="E2" s="43"/>
      <c r="F2" s="43"/>
      <c r="G2" s="43"/>
      <c r="H2" s="43"/>
      <c r="I2" s="43"/>
      <c r="J2" s="43"/>
      <c r="K2" s="43"/>
    </row>
    <row r="3" spans="1:11" s="9" customFormat="1" ht="24" customHeight="1" x14ac:dyDescent="0.25">
      <c r="B3" s="45"/>
      <c r="C3" s="131" t="s">
        <v>213</v>
      </c>
      <c r="D3" s="46"/>
      <c r="E3" s="46"/>
      <c r="F3" s="46"/>
      <c r="G3" s="46"/>
      <c r="H3" s="46"/>
      <c r="I3" s="46"/>
      <c r="J3" s="46"/>
      <c r="K3" s="46"/>
    </row>
    <row r="4" spans="1:11" s="16" customFormat="1" ht="4.9000000000000004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5"/>
    </row>
    <row r="5" spans="1:11" s="16" customFormat="1" ht="4.9000000000000004" customHeight="1" x14ac:dyDescent="0.25">
      <c r="A5" s="48"/>
      <c r="B5" s="48"/>
      <c r="C5" s="48"/>
      <c r="D5" s="48"/>
      <c r="E5" s="48"/>
      <c r="F5" s="48"/>
      <c r="G5" s="48"/>
      <c r="H5" s="48"/>
      <c r="I5" s="48"/>
      <c r="J5" s="48"/>
      <c r="K5" s="5"/>
    </row>
    <row r="6" spans="1:11" s="16" customFormat="1" ht="15" customHeight="1" x14ac:dyDescent="0.25">
      <c r="A6" s="48"/>
      <c r="B6" s="114"/>
      <c r="C6" s="115"/>
      <c r="D6" s="115"/>
      <c r="E6" s="115"/>
      <c r="F6" s="115"/>
      <c r="G6" s="115"/>
      <c r="H6" s="115"/>
      <c r="I6" s="115"/>
      <c r="J6" s="115"/>
      <c r="K6" s="116"/>
    </row>
    <row r="7" spans="1:11" ht="30" customHeight="1" x14ac:dyDescent="0.25">
      <c r="A7" s="48"/>
      <c r="B7" s="28"/>
      <c r="C7" s="300" t="s">
        <v>225</v>
      </c>
      <c r="D7" s="301"/>
      <c r="E7"/>
      <c r="F7" s="300" t="s">
        <v>226</v>
      </c>
      <c r="G7" s="301"/>
      <c r="H7"/>
      <c r="I7" s="300" t="s">
        <v>227</v>
      </c>
      <c r="J7" s="301"/>
      <c r="K7" s="29"/>
    </row>
    <row r="8" spans="1:11" x14ac:dyDescent="0.25">
      <c r="B8" s="28"/>
      <c r="C8"/>
      <c r="D8"/>
      <c r="E8"/>
      <c r="F8"/>
      <c r="G8"/>
      <c r="H8"/>
      <c r="I8"/>
      <c r="J8"/>
      <c r="K8" s="29"/>
    </row>
    <row r="9" spans="1:11" ht="29.25" customHeight="1" x14ac:dyDescent="0.25">
      <c r="B9" s="28"/>
      <c r="C9" s="62" t="s">
        <v>23</v>
      </c>
      <c r="D9" s="74">
        <v>44927</v>
      </c>
      <c r="E9"/>
      <c r="F9" s="62" t="s">
        <v>70</v>
      </c>
      <c r="G9" s="74" t="s">
        <v>71</v>
      </c>
      <c r="H9"/>
      <c r="I9" s="63" t="s">
        <v>162</v>
      </c>
      <c r="J9" s="64" t="s">
        <v>163</v>
      </c>
      <c r="K9" s="29"/>
    </row>
    <row r="10" spans="1:11" ht="20.100000000000001" customHeight="1" x14ac:dyDescent="0.25">
      <c r="B10" s="28"/>
      <c r="C10" s="117"/>
      <c r="D10" s="117"/>
      <c r="E10" s="117"/>
      <c r="F10" s="117"/>
      <c r="G10" s="117"/>
      <c r="H10" s="117"/>
      <c r="I10" s="57" t="s">
        <v>164</v>
      </c>
      <c r="J10" s="59" t="s">
        <v>178</v>
      </c>
      <c r="K10" s="29"/>
    </row>
    <row r="11" spans="1:11" ht="20.100000000000001" customHeight="1" x14ac:dyDescent="0.25">
      <c r="B11" s="28"/>
      <c r="C11" s="65" t="s">
        <v>93</v>
      </c>
      <c r="D11" s="66"/>
      <c r="E11" s="117"/>
      <c r="F11" s="63" t="s">
        <v>91</v>
      </c>
      <c r="G11" s="75" t="s">
        <v>40</v>
      </c>
      <c r="H11" s="117"/>
      <c r="I11" s="57" t="s">
        <v>165</v>
      </c>
      <c r="J11" s="59" t="s">
        <v>181</v>
      </c>
      <c r="K11" s="29"/>
    </row>
    <row r="12" spans="1:11" ht="20.100000000000001" customHeight="1" x14ac:dyDescent="0.25">
      <c r="B12" s="28"/>
      <c r="C12" s="249"/>
      <c r="D12" s="55" t="s">
        <v>94</v>
      </c>
      <c r="E12" s="117"/>
      <c r="F12" s="67" t="s">
        <v>84</v>
      </c>
      <c r="G12" s="55"/>
      <c r="H12" s="117"/>
      <c r="I12" s="57" t="s">
        <v>166</v>
      </c>
      <c r="J12" s="59" t="s">
        <v>180</v>
      </c>
      <c r="K12" s="29"/>
    </row>
    <row r="13" spans="1:11" ht="20.100000000000001" customHeight="1" x14ac:dyDescent="0.25">
      <c r="B13" s="28"/>
      <c r="C13" s="250"/>
      <c r="D13" s="55" t="s">
        <v>95</v>
      </c>
      <c r="E13" s="117"/>
      <c r="F13" s="68" t="s">
        <v>85</v>
      </c>
      <c r="G13" s="55"/>
      <c r="H13" s="117"/>
      <c r="I13" s="57" t="s">
        <v>167</v>
      </c>
      <c r="J13" s="59" t="s">
        <v>182</v>
      </c>
      <c r="K13" s="29"/>
    </row>
    <row r="14" spans="1:11" ht="20.100000000000001" customHeight="1" x14ac:dyDescent="0.25">
      <c r="B14" s="28"/>
      <c r="C14" s="251"/>
      <c r="D14" s="55" t="s">
        <v>96</v>
      </c>
      <c r="E14" s="117"/>
      <c r="F14" s="68" t="s">
        <v>86</v>
      </c>
      <c r="G14" s="55"/>
      <c r="H14" s="117"/>
      <c r="I14" s="57" t="s">
        <v>168</v>
      </c>
      <c r="J14" s="59" t="s">
        <v>183</v>
      </c>
      <c r="K14" s="29"/>
    </row>
    <row r="15" spans="1:11" ht="20.100000000000001" customHeight="1" x14ac:dyDescent="0.25">
      <c r="B15" s="28"/>
      <c r="C15" s="252"/>
      <c r="D15" s="55"/>
      <c r="E15" s="117"/>
      <c r="F15" s="68" t="s">
        <v>87</v>
      </c>
      <c r="G15" s="55"/>
      <c r="H15" s="117"/>
      <c r="I15" s="57" t="s">
        <v>169</v>
      </c>
      <c r="J15" s="59" t="s">
        <v>178</v>
      </c>
      <c r="K15" s="29"/>
    </row>
    <row r="16" spans="1:11" ht="20.100000000000001" customHeight="1" x14ac:dyDescent="0.25">
      <c r="B16" s="28"/>
      <c r="C16" s="253"/>
      <c r="D16" s="56"/>
      <c r="E16" s="117"/>
      <c r="F16" s="68" t="s">
        <v>88</v>
      </c>
      <c r="G16" s="55"/>
      <c r="H16" s="117"/>
      <c r="I16" s="57" t="s">
        <v>170</v>
      </c>
      <c r="J16" s="59" t="s">
        <v>178</v>
      </c>
      <c r="K16" s="29"/>
    </row>
    <row r="17" spans="2:11" ht="20.100000000000001" customHeight="1" x14ac:dyDescent="0.25">
      <c r="B17" s="28"/>
      <c r="C17" s="117"/>
      <c r="D17" s="117"/>
      <c r="E17" s="117"/>
      <c r="F17" s="68" t="s">
        <v>89</v>
      </c>
      <c r="G17" s="55" t="s">
        <v>92</v>
      </c>
      <c r="H17" s="117"/>
      <c r="I17" s="57" t="s">
        <v>171</v>
      </c>
      <c r="J17" s="59" t="s">
        <v>178</v>
      </c>
      <c r="K17" s="29"/>
    </row>
    <row r="18" spans="2:11" ht="20.100000000000001" customHeight="1" x14ac:dyDescent="0.25">
      <c r="B18" s="28"/>
      <c r="C18" s="65" t="s">
        <v>107</v>
      </c>
      <c r="D18" s="66"/>
      <c r="E18" s="117"/>
      <c r="F18" s="69" t="s">
        <v>90</v>
      </c>
      <c r="G18" s="56" t="s">
        <v>92</v>
      </c>
      <c r="H18" s="117"/>
      <c r="I18" s="57" t="s">
        <v>172</v>
      </c>
      <c r="J18" s="59" t="s">
        <v>178</v>
      </c>
      <c r="K18" s="29"/>
    </row>
    <row r="19" spans="2:11" ht="20.100000000000001" customHeight="1" x14ac:dyDescent="0.25">
      <c r="B19" s="28"/>
      <c r="C19" s="70" t="s">
        <v>108</v>
      </c>
      <c r="D19" s="55" t="s">
        <v>110</v>
      </c>
      <c r="E19" s="117"/>
      <c r="F19" s="117"/>
      <c r="G19" s="117"/>
      <c r="H19" s="117"/>
      <c r="I19" s="57" t="s">
        <v>173</v>
      </c>
      <c r="J19" s="59" t="s">
        <v>181</v>
      </c>
      <c r="K19" s="29"/>
    </row>
    <row r="20" spans="2:11" ht="20.100000000000001" customHeight="1" x14ac:dyDescent="0.25">
      <c r="B20" s="28"/>
      <c r="C20" s="70" t="s">
        <v>103</v>
      </c>
      <c r="D20" s="55" t="s">
        <v>111</v>
      </c>
      <c r="E20" s="117"/>
      <c r="F20" s="63" t="s">
        <v>39</v>
      </c>
      <c r="G20" s="75" t="s">
        <v>40</v>
      </c>
      <c r="H20" s="117"/>
      <c r="I20" s="57" t="s">
        <v>174</v>
      </c>
      <c r="J20" s="59" t="s">
        <v>180</v>
      </c>
      <c r="K20" s="29"/>
    </row>
    <row r="21" spans="2:11" ht="20.100000000000001" customHeight="1" x14ac:dyDescent="0.25">
      <c r="B21" s="28"/>
      <c r="C21" s="70" t="s">
        <v>12</v>
      </c>
      <c r="D21" s="55" t="s">
        <v>112</v>
      </c>
      <c r="E21" s="117"/>
      <c r="F21" s="71" t="s">
        <v>43</v>
      </c>
      <c r="G21" s="72"/>
      <c r="H21" s="117"/>
      <c r="I21" s="57" t="s">
        <v>175</v>
      </c>
      <c r="J21" s="59" t="s">
        <v>180</v>
      </c>
      <c r="K21" s="29"/>
    </row>
    <row r="22" spans="2:11" ht="20.100000000000001" customHeight="1" x14ac:dyDescent="0.25">
      <c r="B22" s="28"/>
      <c r="C22" s="73" t="s">
        <v>154</v>
      </c>
      <c r="D22" s="56" t="s">
        <v>113</v>
      </c>
      <c r="E22" s="117"/>
      <c r="F22" s="118" t="s">
        <v>48</v>
      </c>
      <c r="G22" s="119" t="s">
        <v>44</v>
      </c>
      <c r="H22" s="117"/>
      <c r="I22" s="57" t="s">
        <v>176</v>
      </c>
      <c r="J22" s="59" t="s">
        <v>179</v>
      </c>
      <c r="K22" s="29"/>
    </row>
    <row r="23" spans="2:11" ht="20.100000000000001" customHeight="1" x14ac:dyDescent="0.25">
      <c r="B23" s="28"/>
      <c r="C23" s="117"/>
      <c r="D23" s="117"/>
      <c r="E23" s="117"/>
      <c r="F23" s="57" t="s">
        <v>45</v>
      </c>
      <c r="G23" s="58">
        <v>45284</v>
      </c>
      <c r="H23" s="117"/>
      <c r="I23" s="57" t="s">
        <v>177</v>
      </c>
      <c r="J23" s="59" t="s">
        <v>182</v>
      </c>
      <c r="K23" s="29"/>
    </row>
    <row r="24" spans="2:11" ht="20.100000000000001" customHeight="1" x14ac:dyDescent="0.25">
      <c r="B24" s="28"/>
      <c r="C24" s="65" t="s">
        <v>83</v>
      </c>
      <c r="D24" s="66"/>
      <c r="E24" s="117"/>
      <c r="F24" s="57" t="s">
        <v>45</v>
      </c>
      <c r="G24" s="58">
        <v>45286</v>
      </c>
      <c r="H24" s="117"/>
      <c r="I24" s="57"/>
      <c r="J24" s="59"/>
      <c r="K24" s="29"/>
    </row>
    <row r="25" spans="2:11" ht="20.100000000000001" customHeight="1" x14ac:dyDescent="0.25">
      <c r="B25" s="28"/>
      <c r="C25" s="70">
        <v>1</v>
      </c>
      <c r="D25" s="55" t="s">
        <v>106</v>
      </c>
      <c r="E25" s="117"/>
      <c r="F25" s="57" t="s">
        <v>46</v>
      </c>
      <c r="G25" s="58">
        <v>44927</v>
      </c>
      <c r="H25" s="117"/>
      <c r="I25" s="57"/>
      <c r="J25" s="59"/>
      <c r="K25" s="29"/>
    </row>
    <row r="26" spans="2:11" ht="20.100000000000001" customHeight="1" x14ac:dyDescent="0.25">
      <c r="B26" s="28"/>
      <c r="C26" s="70">
        <v>2</v>
      </c>
      <c r="D26" s="55" t="s">
        <v>208</v>
      </c>
      <c r="E26" s="117"/>
      <c r="F26" s="57" t="s">
        <v>47</v>
      </c>
      <c r="G26" s="58">
        <v>44948</v>
      </c>
      <c r="H26" s="117"/>
      <c r="I26" s="57"/>
      <c r="J26" s="59"/>
      <c r="K26" s="29"/>
    </row>
    <row r="27" spans="2:11" ht="20.100000000000001" customHeight="1" x14ac:dyDescent="0.25">
      <c r="B27" s="28"/>
      <c r="C27" s="70">
        <v>3</v>
      </c>
      <c r="D27" s="55" t="s">
        <v>209</v>
      </c>
      <c r="E27" s="117"/>
      <c r="F27" s="57"/>
      <c r="G27" s="58"/>
      <c r="H27" s="117"/>
      <c r="I27" s="57"/>
      <c r="J27" s="59"/>
      <c r="K27" s="29"/>
    </row>
    <row r="28" spans="2:11" ht="20.100000000000001" customHeight="1" x14ac:dyDescent="0.25">
      <c r="B28" s="28"/>
      <c r="C28" s="73">
        <v>4</v>
      </c>
      <c r="D28" s="56"/>
      <c r="E28" s="117"/>
      <c r="F28" s="57"/>
      <c r="G28" s="58"/>
      <c r="H28" s="117"/>
      <c r="I28" s="57"/>
      <c r="J28" s="59"/>
      <c r="K28" s="29"/>
    </row>
    <row r="29" spans="2:11" ht="20.100000000000001" hidden="1" customHeight="1" outlineLevel="1" x14ac:dyDescent="0.25">
      <c r="B29" s="28"/>
      <c r="C29" s="117"/>
      <c r="D29" s="117"/>
      <c r="E29" s="117"/>
      <c r="F29" s="57"/>
      <c r="G29" s="58"/>
      <c r="H29" s="117"/>
      <c r="I29" s="57"/>
      <c r="J29" s="59"/>
      <c r="K29" s="29"/>
    </row>
    <row r="30" spans="2:11" ht="20.100000000000001" hidden="1" customHeight="1" outlineLevel="1" x14ac:dyDescent="0.25">
      <c r="B30" s="28"/>
      <c r="C30" s="117"/>
      <c r="D30" s="117"/>
      <c r="E30" s="117"/>
      <c r="F30" s="57"/>
      <c r="G30" s="58"/>
      <c r="H30" s="117"/>
      <c r="I30" s="57"/>
      <c r="J30" s="59"/>
      <c r="K30" s="29"/>
    </row>
    <row r="31" spans="2:11" ht="20.100000000000001" hidden="1" customHeight="1" outlineLevel="1" x14ac:dyDescent="0.25">
      <c r="B31" s="28"/>
      <c r="C31" s="117"/>
      <c r="D31" s="117"/>
      <c r="E31" s="117"/>
      <c r="F31" s="57"/>
      <c r="G31" s="58"/>
      <c r="H31" s="117"/>
      <c r="I31" s="57"/>
      <c r="J31" s="59"/>
      <c r="K31" s="29"/>
    </row>
    <row r="32" spans="2:11" ht="20.100000000000001" hidden="1" customHeight="1" outlineLevel="1" x14ac:dyDescent="0.25">
      <c r="B32" s="28"/>
      <c r="C32" s="117"/>
      <c r="D32" s="117"/>
      <c r="E32" s="117"/>
      <c r="F32" s="57"/>
      <c r="G32" s="58"/>
      <c r="H32" s="117"/>
      <c r="I32" s="57"/>
      <c r="J32" s="59"/>
      <c r="K32" s="29"/>
    </row>
    <row r="33" spans="1:11" ht="20.100000000000001" hidden="1" customHeight="1" outlineLevel="1" x14ac:dyDescent="0.25">
      <c r="B33" s="28"/>
      <c r="C33" s="117"/>
      <c r="D33" s="117"/>
      <c r="E33" s="117"/>
      <c r="F33" s="57"/>
      <c r="G33" s="58"/>
      <c r="H33" s="117"/>
      <c r="I33" s="57"/>
      <c r="J33" s="59"/>
      <c r="K33" s="29"/>
    </row>
    <row r="34" spans="1:11" ht="20.100000000000001" hidden="1" customHeight="1" outlineLevel="1" x14ac:dyDescent="0.25">
      <c r="B34" s="28"/>
      <c r="C34" s="117"/>
      <c r="D34" s="117"/>
      <c r="E34" s="117"/>
      <c r="F34" s="57"/>
      <c r="G34" s="58"/>
      <c r="H34" s="117"/>
      <c r="I34" s="57"/>
      <c r="J34" s="59"/>
      <c r="K34" s="29"/>
    </row>
    <row r="35" spans="1:11" ht="20.100000000000001" hidden="1" customHeight="1" outlineLevel="1" x14ac:dyDescent="0.25">
      <c r="B35" s="28"/>
      <c r="C35" s="117"/>
      <c r="D35" s="117"/>
      <c r="E35" s="117"/>
      <c r="F35" s="57"/>
      <c r="G35" s="58"/>
      <c r="H35" s="117"/>
      <c r="I35" s="57"/>
      <c r="J35" s="59"/>
      <c r="K35" s="29"/>
    </row>
    <row r="36" spans="1:11" ht="20.100000000000001" hidden="1" customHeight="1" outlineLevel="1" x14ac:dyDescent="0.25">
      <c r="A36" s="4"/>
      <c r="B36" s="28"/>
      <c r="C36" s="117"/>
      <c r="D36" s="117"/>
      <c r="E36" s="117"/>
      <c r="F36" s="57"/>
      <c r="G36" s="58"/>
      <c r="H36" s="117"/>
      <c r="I36" s="57"/>
      <c r="J36" s="59"/>
      <c r="K36" s="29"/>
    </row>
    <row r="37" spans="1:11" ht="20.100000000000001" hidden="1" customHeight="1" outlineLevel="1" x14ac:dyDescent="0.25">
      <c r="B37" s="28"/>
      <c r="C37" s="117"/>
      <c r="D37" s="117"/>
      <c r="E37" s="117"/>
      <c r="F37" s="57"/>
      <c r="G37" s="58"/>
      <c r="H37" s="117"/>
      <c r="I37" s="57"/>
      <c r="J37" s="59"/>
      <c r="K37" s="29"/>
    </row>
    <row r="38" spans="1:11" ht="20.100000000000001" hidden="1" customHeight="1" outlineLevel="1" x14ac:dyDescent="0.25">
      <c r="A38" s="4"/>
      <c r="B38" s="28"/>
      <c r="C38" s="117"/>
      <c r="D38" s="117"/>
      <c r="E38" s="117"/>
      <c r="F38" s="57"/>
      <c r="G38" s="58"/>
      <c r="H38" s="117"/>
      <c r="I38" s="57"/>
      <c r="J38" s="59"/>
      <c r="K38" s="29"/>
    </row>
    <row r="39" spans="1:11" ht="20.100000000000001" hidden="1" customHeight="1" outlineLevel="1" x14ac:dyDescent="0.25">
      <c r="B39" s="28"/>
      <c r="C39" s="117"/>
      <c r="D39" s="117"/>
      <c r="E39" s="117"/>
      <c r="F39" s="57"/>
      <c r="G39" s="58"/>
      <c r="H39" s="117"/>
      <c r="I39" s="57"/>
      <c r="J39" s="59"/>
      <c r="K39" s="29"/>
    </row>
    <row r="40" spans="1:11" ht="20.100000000000001" hidden="1" customHeight="1" outlineLevel="1" x14ac:dyDescent="0.25">
      <c r="B40" s="28"/>
      <c r="C40" s="117"/>
      <c r="D40" s="117"/>
      <c r="E40" s="117"/>
      <c r="F40" s="57"/>
      <c r="G40" s="58"/>
      <c r="H40" s="117"/>
      <c r="I40" s="57"/>
      <c r="J40" s="59"/>
      <c r="K40" s="29"/>
    </row>
    <row r="41" spans="1:11" ht="20.100000000000001" hidden="1" customHeight="1" outlineLevel="1" x14ac:dyDescent="0.25">
      <c r="B41" s="28"/>
      <c r="C41" s="117"/>
      <c r="D41" s="117"/>
      <c r="E41" s="117"/>
      <c r="F41" s="57"/>
      <c r="G41" s="58"/>
      <c r="H41" s="117"/>
      <c r="I41" s="57"/>
      <c r="J41" s="59"/>
      <c r="K41" s="29"/>
    </row>
    <row r="42" spans="1:11" ht="20.100000000000001" hidden="1" customHeight="1" outlineLevel="1" x14ac:dyDescent="0.25">
      <c r="B42" s="28"/>
      <c r="C42" s="117"/>
      <c r="D42" s="117"/>
      <c r="E42" s="117"/>
      <c r="F42" s="57"/>
      <c r="G42" s="58"/>
      <c r="H42" s="117"/>
      <c r="I42" s="57"/>
      <c r="J42" s="59"/>
      <c r="K42" s="29"/>
    </row>
    <row r="43" spans="1:11" ht="20.100000000000001" hidden="1" customHeight="1" outlineLevel="1" x14ac:dyDescent="0.25">
      <c r="B43" s="28"/>
      <c r="C43" s="117"/>
      <c r="D43" s="117"/>
      <c r="E43" s="117"/>
      <c r="F43" s="57"/>
      <c r="G43" s="58"/>
      <c r="H43" s="117"/>
      <c r="I43" s="57"/>
      <c r="J43" s="59"/>
      <c r="K43" s="29"/>
    </row>
    <row r="44" spans="1:11" ht="20.100000000000001" hidden="1" customHeight="1" outlineLevel="1" x14ac:dyDescent="0.25">
      <c r="B44" s="28"/>
      <c r="C44" s="117"/>
      <c r="D44" s="117"/>
      <c r="E44" s="117"/>
      <c r="F44" s="57"/>
      <c r="G44" s="58"/>
      <c r="H44" s="117"/>
      <c r="I44" s="57"/>
      <c r="J44" s="59"/>
      <c r="K44" s="29"/>
    </row>
    <row r="45" spans="1:11" ht="20.100000000000001" hidden="1" customHeight="1" outlineLevel="1" x14ac:dyDescent="0.25">
      <c r="B45" s="28"/>
      <c r="C45" s="117"/>
      <c r="D45" s="117"/>
      <c r="E45" s="117"/>
      <c r="F45" s="57"/>
      <c r="G45" s="58"/>
      <c r="H45" s="117"/>
      <c r="I45" s="57"/>
      <c r="J45" s="59"/>
      <c r="K45" s="29"/>
    </row>
    <row r="46" spans="1:11" ht="20.100000000000001" hidden="1" customHeight="1" outlineLevel="1" x14ac:dyDescent="0.25">
      <c r="B46" s="28"/>
      <c r="C46" s="117"/>
      <c r="D46" s="117"/>
      <c r="E46" s="117"/>
      <c r="F46" s="57"/>
      <c r="G46" s="58"/>
      <c r="H46" s="117"/>
      <c r="I46" s="57"/>
      <c r="J46" s="59"/>
      <c r="K46" s="29"/>
    </row>
    <row r="47" spans="1:11" ht="20.100000000000001" hidden="1" customHeight="1" outlineLevel="1" x14ac:dyDescent="0.25">
      <c r="B47" s="28"/>
      <c r="C47" s="117"/>
      <c r="D47" s="117"/>
      <c r="E47" s="117"/>
      <c r="F47" s="57"/>
      <c r="G47" s="58"/>
      <c r="H47" s="117"/>
      <c r="I47" s="57"/>
      <c r="J47" s="59"/>
      <c r="K47" s="29"/>
    </row>
    <row r="48" spans="1:11" ht="20.100000000000001" hidden="1" customHeight="1" outlineLevel="1" x14ac:dyDescent="0.25">
      <c r="B48" s="28"/>
      <c r="C48" s="117"/>
      <c r="D48" s="117"/>
      <c r="E48" s="117"/>
      <c r="F48" s="57"/>
      <c r="G48" s="58"/>
      <c r="H48" s="117"/>
      <c r="I48" s="57"/>
      <c r="J48" s="59"/>
      <c r="K48" s="29"/>
    </row>
    <row r="49" spans="2:14" ht="20.100000000000001" hidden="1" customHeight="1" outlineLevel="1" x14ac:dyDescent="0.25">
      <c r="B49" s="28"/>
      <c r="C49" s="117"/>
      <c r="D49" s="117"/>
      <c r="E49" s="117"/>
      <c r="F49" s="57"/>
      <c r="G49" s="58"/>
      <c r="H49" s="117"/>
      <c r="I49" s="57"/>
      <c r="J49" s="59"/>
      <c r="K49" s="29"/>
    </row>
    <row r="50" spans="2:14" ht="20.100000000000001" hidden="1" customHeight="1" outlineLevel="1" x14ac:dyDescent="0.25">
      <c r="B50" s="28"/>
      <c r="C50" s="117"/>
      <c r="D50" s="117"/>
      <c r="E50" s="117"/>
      <c r="F50" s="57"/>
      <c r="G50" s="58"/>
      <c r="H50" s="117"/>
      <c r="I50" s="57"/>
      <c r="J50" s="59"/>
      <c r="K50" s="29"/>
    </row>
    <row r="51" spans="2:14" ht="20.100000000000001" hidden="1" customHeight="1" outlineLevel="1" x14ac:dyDescent="0.25">
      <c r="B51" s="28"/>
      <c r="C51" s="117"/>
      <c r="D51" s="117"/>
      <c r="E51" s="117"/>
      <c r="F51" s="57"/>
      <c r="G51" s="58"/>
      <c r="H51" s="117"/>
      <c r="I51" s="57"/>
      <c r="J51" s="59"/>
      <c r="K51" s="29"/>
    </row>
    <row r="52" spans="2:14" ht="20.100000000000001" hidden="1" customHeight="1" outlineLevel="1" x14ac:dyDescent="0.25">
      <c r="B52" s="28"/>
      <c r="C52" s="117"/>
      <c r="D52" s="117"/>
      <c r="E52" s="117"/>
      <c r="F52" s="60"/>
      <c r="G52" s="262"/>
      <c r="H52" s="117"/>
      <c r="I52" s="60"/>
      <c r="J52" s="61"/>
      <c r="K52" s="29"/>
    </row>
    <row r="53" spans="2:14" collapsed="1" x14ac:dyDescent="0.25">
      <c r="B53" s="31"/>
      <c r="C53" s="32"/>
      <c r="D53" s="32"/>
      <c r="E53" s="32"/>
      <c r="F53" s="113"/>
      <c r="G53" s="113"/>
      <c r="H53" s="32"/>
      <c r="I53" s="113"/>
      <c r="J53" s="113"/>
      <c r="K53" s="33"/>
    </row>
    <row r="55" spans="2:14" s="109" customFormat="1" ht="22.9" customHeight="1" x14ac:dyDescent="0.25">
      <c r="B55" s="110"/>
      <c r="C55" s="110"/>
      <c r="D55" s="50"/>
      <c r="E55" s="111"/>
      <c r="F55" s="111"/>
      <c r="G55" s="111"/>
      <c r="H55" s="110"/>
      <c r="I55" s="110"/>
      <c r="J55" s="110"/>
      <c r="K55" s="110"/>
      <c r="L55" s="112"/>
      <c r="M55" s="112"/>
      <c r="N55" s="112"/>
    </row>
  </sheetData>
  <sheetProtection algorithmName="SHA-512" hashValue="xfiZLDPIaZfRWR4ssb72PmJ1HqrTstBBItTjsELtJqquElus4IU0eyvWQFadRp9xVI7oh75VGRijn05Mw+p0tA==" saltValue="AqkVjryunZtHmvdMD5/KHw==" spinCount="100000" sheet="1" objects="1" scenarios="1"/>
  <mergeCells count="3">
    <mergeCell ref="F7:G7"/>
    <mergeCell ref="C7:D7"/>
    <mergeCell ref="I7:J7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92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C609AF07-91B2-48A7-93F4-FFF53BB9AF0B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2"/>
              <x14:cfIcon iconSet="5Quarters" iconId="2"/>
              <x14:cfIcon iconSet="5Quarters" iconId="0"/>
              <x14:cfIcon iconSet="3Flags" iconId="1"/>
            </x14:iconSet>
          </x14:cfRule>
          <x14:cfRule type="iconSet" priority="2" id="{52179A6C-03DB-436D-9C5C-409C07AB5EAC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2"/>
              <x14:cfIcon iconSet="5Quarters" iconId="2"/>
              <x14:cfIcon iconSet="5Quarters" iconId="0"/>
              <x14:cfIcon iconSet="3Flags" iconId="1"/>
            </x14:iconSet>
          </x14:cfRule>
          <xm:sqref>C25:C28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3">
        <x14:dataValidation type="list" allowBlank="1" showInputMessage="1" showErrorMessage="1" xr:uid="{935E36E7-EDF0-445A-BB12-3086AEDAD309}">
          <x14:formula1>
            <xm:f>Calculations!$CI$7:$CI$8</xm:f>
          </x14:formula1>
          <xm:sqref>G12:G18</xm:sqref>
        </x14:dataValidation>
        <x14:dataValidation type="list" allowBlank="1" showInputMessage="1" showErrorMessage="1" xr:uid="{32B046C4-218A-4283-9D6D-B5C9FCF01818}">
          <x14:formula1>
            <xm:f>Calculations!$CH$11:$CH$12</xm:f>
          </x14:formula1>
          <xm:sqref>G20 G11</xm:sqref>
        </x14:dataValidation>
        <x14:dataValidation type="list" allowBlank="1" showInputMessage="1" showErrorMessage="1" xr:uid="{633DB6AD-9505-4D93-8D7E-099A9A882C57}">
          <x14:formula1>
            <xm:f>Calculations!$CI$24:$CI$30</xm:f>
          </x14:formula1>
          <xm:sqref>G9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0E88B-C048-44E2-AB1D-EF033E70DB6B}">
  <sheetPr codeName="Sheet4">
    <pageSetUpPr autoPageBreaks="0" fitToPage="1"/>
  </sheetPr>
  <dimension ref="A1:T206"/>
  <sheetViews>
    <sheetView showGridLines="0" showRowColHeaders="0" zoomScaleNormal="100" workbookViewId="0">
      <pane ySplit="6" topLeftCell="A7" activePane="bottomLeft" state="frozen"/>
      <selection activeCell="G22" sqref="G22"/>
      <selection pane="bottomLeft" activeCell="A7" sqref="A7"/>
    </sheetView>
  </sheetViews>
  <sheetFormatPr defaultColWidth="9.140625" defaultRowHeight="15" outlineLevelCol="1" x14ac:dyDescent="0.25"/>
  <cols>
    <col min="1" max="1" width="3.7109375" style="16" customWidth="1"/>
    <col min="2" max="2" width="4.7109375" style="2" customWidth="1"/>
    <col min="3" max="3" width="10.7109375" style="2" customWidth="1"/>
    <col min="4" max="4" width="6.140625" style="2" customWidth="1"/>
    <col min="5" max="5" width="33.7109375" style="1" customWidth="1"/>
    <col min="6" max="6" width="22" style="1" customWidth="1"/>
    <col min="7" max="7" width="13.7109375" style="3" customWidth="1"/>
    <col min="8" max="8" width="17.140625" style="3" customWidth="1"/>
    <col min="9" max="9" width="8.28515625" style="3" bestFit="1" customWidth="1"/>
    <col min="10" max="10" width="8.7109375" style="3" bestFit="1" customWidth="1"/>
    <col min="11" max="11" width="11.42578125" style="3" customWidth="1"/>
    <col min="12" max="12" width="54.7109375" style="3" customWidth="1"/>
    <col min="13" max="19" width="8.7109375" style="3" hidden="1" customWidth="1" outlineLevel="1"/>
    <col min="20" max="20" width="6.5703125" style="3" customWidth="1" collapsed="1"/>
    <col min="21" max="21" width="2.7109375" style="1" customWidth="1"/>
    <col min="22" max="16384" width="9.140625" style="1"/>
  </cols>
  <sheetData>
    <row r="1" spans="1:20" s="5" customFormat="1" ht="6.75" customHeight="1" x14ac:dyDescent="0.25">
      <c r="B1" s="6"/>
      <c r="E1" s="7"/>
      <c r="F1" s="7"/>
      <c r="G1" s="7"/>
    </row>
    <row r="2" spans="1:20" s="8" customFormat="1" ht="20.100000000000001" customHeight="1" x14ac:dyDescent="0.25">
      <c r="B2" s="42"/>
      <c r="C2" s="132" t="s">
        <v>212</v>
      </c>
      <c r="D2" s="43"/>
      <c r="E2" s="43"/>
      <c r="F2" s="43"/>
      <c r="G2" s="43"/>
      <c r="H2" s="43"/>
      <c r="I2" s="43"/>
      <c r="J2" s="43"/>
      <c r="K2" s="44"/>
      <c r="L2" s="44"/>
      <c r="M2" s="44"/>
      <c r="N2" s="44"/>
      <c r="O2" s="44"/>
      <c r="P2" s="44"/>
      <c r="Q2" s="44"/>
      <c r="R2" s="44"/>
      <c r="S2" s="44"/>
      <c r="T2" s="44"/>
    </row>
    <row r="3" spans="1:20" s="9" customFormat="1" ht="24" customHeight="1" x14ac:dyDescent="0.25">
      <c r="B3" s="45"/>
      <c r="C3" s="133" t="s">
        <v>214</v>
      </c>
      <c r="D3" s="46"/>
      <c r="E3" s="46"/>
      <c r="F3" s="46"/>
      <c r="G3" s="46"/>
      <c r="H3" s="46"/>
      <c r="I3" s="46"/>
      <c r="J3" s="46"/>
      <c r="K3" s="47"/>
      <c r="L3" s="47"/>
      <c r="M3" s="47"/>
      <c r="N3" s="47"/>
      <c r="O3" s="47"/>
      <c r="P3" s="47"/>
      <c r="Q3" s="47"/>
      <c r="R3" s="47"/>
      <c r="S3" s="47"/>
      <c r="T3" s="47"/>
    </row>
    <row r="4" spans="1:20" s="16" customFormat="1" ht="4.9000000000000004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5" spans="1:20" ht="24" customHeight="1" x14ac:dyDescent="0.25">
      <c r="A5" s="48"/>
      <c r="B5" s="76" t="s">
        <v>81</v>
      </c>
      <c r="C5" s="76"/>
      <c r="D5" s="76"/>
      <c r="E5" s="76"/>
      <c r="F5" s="76"/>
      <c r="G5" s="76"/>
      <c r="H5" s="76"/>
      <c r="I5" s="76" t="s">
        <v>115</v>
      </c>
      <c r="J5" s="76"/>
      <c r="K5" s="76"/>
      <c r="L5" s="76"/>
      <c r="M5" s="77" t="s">
        <v>38</v>
      </c>
      <c r="N5" s="77"/>
      <c r="O5" s="77"/>
      <c r="P5" s="77"/>
      <c r="Q5" s="77"/>
      <c r="R5" s="77"/>
      <c r="S5" s="77"/>
      <c r="T5" s="246" t="s">
        <v>230</v>
      </c>
    </row>
    <row r="6" spans="1:20" ht="30" x14ac:dyDescent="0.25">
      <c r="A6" s="48"/>
      <c r="B6" s="263" t="s">
        <v>0</v>
      </c>
      <c r="C6" s="263" t="s">
        <v>80</v>
      </c>
      <c r="D6" s="263" t="s">
        <v>107</v>
      </c>
      <c r="E6" s="263" t="s">
        <v>12</v>
      </c>
      <c r="F6" s="263" t="s">
        <v>123</v>
      </c>
      <c r="G6" s="263" t="s">
        <v>36</v>
      </c>
      <c r="H6" s="264" t="s">
        <v>129</v>
      </c>
      <c r="I6" s="263" t="s">
        <v>37</v>
      </c>
      <c r="J6" s="263" t="s">
        <v>114</v>
      </c>
      <c r="K6" s="263" t="s">
        <v>83</v>
      </c>
      <c r="L6" s="263" t="s">
        <v>161</v>
      </c>
      <c r="M6" s="265" t="s">
        <v>18</v>
      </c>
      <c r="N6" s="266" t="s">
        <v>19</v>
      </c>
      <c r="O6" s="266" t="s">
        <v>20</v>
      </c>
      <c r="P6" s="266" t="s">
        <v>21</v>
      </c>
      <c r="Q6" s="266" t="s">
        <v>229</v>
      </c>
      <c r="R6" s="266" t="s">
        <v>11</v>
      </c>
      <c r="S6" s="266" t="s">
        <v>116</v>
      </c>
      <c r="T6" s="267" t="s">
        <v>231</v>
      </c>
    </row>
    <row r="7" spans="1:20" ht="16.149999999999999" customHeight="1" x14ac:dyDescent="0.25">
      <c r="B7" s="271">
        <f>IF(LEN(E7)&gt;0,MAX($B$6:B6)+1,"")</f>
        <v>1</v>
      </c>
      <c r="C7" s="276" t="s">
        <v>94</v>
      </c>
      <c r="D7" s="276" t="s">
        <v>111</v>
      </c>
      <c r="E7" s="277" t="s">
        <v>10</v>
      </c>
      <c r="F7" s="277"/>
      <c r="G7" s="278"/>
      <c r="H7" s="279"/>
      <c r="I7" s="280"/>
      <c r="J7" s="279"/>
      <c r="K7" s="281" t="s">
        <v>106</v>
      </c>
      <c r="L7" s="282"/>
      <c r="M7" s="269">
        <f ca="1">IFERROR(IF(ISNUMBER($B7),INDEX(Calculations!Y$7:Y$18,MATCH($B7,Calculations!$B$7:$B$18,0),1),""),"")</f>
        <v>44928</v>
      </c>
      <c r="N7" s="270">
        <f ca="1">IFERROR(IF(ISNUMBER($B7),INDEX(Calculations!Z$7:Z$18,MATCH($B7,Calculations!$B$7:$B$18,0),1),""),"")</f>
        <v>44928</v>
      </c>
      <c r="O7" s="270">
        <f ca="1">IFERROR(IF(ISNUMBER($B7),INDEX(Calculations!AA$7:AA$18,MATCH($B7,Calculations!$B$7:$B$18,0),1),""),"")</f>
        <v>44930</v>
      </c>
      <c r="P7" s="270">
        <f ca="1">IFERROR(IF(ISNUMBER($B7),INDEX(Calculations!AB$7:AB$18,MATCH($B7,Calculations!$B$7:$B$18,0),1),""),"")</f>
        <v>44930</v>
      </c>
      <c r="Q7" s="271" t="str">
        <f ca="1">IFERROR(IF(Calculations!N7=Status1,Status1,IF(P7-TODAY()&lt;0,"Overdue!",P7-TODAY())),"")</f>
        <v>Done</v>
      </c>
      <c r="R7" s="272">
        <f ca="1">IFERROR(IF(ISNUMBER($B7),INDEX(Calculations!AG$7:AG$18,MATCH($B7,Calculations!$B$7:$B$18,0),1),""),"")</f>
        <v>2</v>
      </c>
      <c r="S7" s="273">
        <f>IFERROR(IF(ISNUMBER($B7),INDEX(Calculations!L$7:L$18,MATCH($B7,Calculations!$B$7:$B$18,0),1),""),"")</f>
        <v>0</v>
      </c>
      <c r="T7" s="274" t="str">
        <f ca="1">IF(IF(LEN(E7)=0,"",Calculations!W7=0),"","!")</f>
        <v/>
      </c>
    </row>
    <row r="8" spans="1:20" ht="16.149999999999999" customHeight="1" x14ac:dyDescent="0.25">
      <c r="B8" s="271">
        <f>IF(LEN(E8)&gt;0,MAX($B$6:B7)+1,"")</f>
        <v>2</v>
      </c>
      <c r="C8" s="276" t="s">
        <v>95</v>
      </c>
      <c r="D8" s="276" t="s">
        <v>110</v>
      </c>
      <c r="E8" s="277" t="s">
        <v>137</v>
      </c>
      <c r="F8" s="277" t="s">
        <v>168</v>
      </c>
      <c r="G8" s="278"/>
      <c r="H8" s="279">
        <v>0</v>
      </c>
      <c r="I8" s="280"/>
      <c r="J8" s="279"/>
      <c r="K8" s="281" t="s">
        <v>105</v>
      </c>
      <c r="L8" s="282"/>
      <c r="M8" s="269">
        <f ca="1">IFERROR(IF(ISNUMBER($B8),INDEX(Calculations!Y$7:Y$18,MATCH($B8,Calculations!$B$7:$B$18,0),1),""),"")</f>
        <v>44928</v>
      </c>
      <c r="N8" s="270">
        <f ca="1">IFERROR(IF(ISNUMBER($B8),INDEX(Calculations!Z$7:Z$18,MATCH($B8,Calculations!$B$7:$B$18,0),1),""),"")</f>
        <v>44953</v>
      </c>
      <c r="O8" s="270">
        <f ca="1">IFERROR(IF(ISNUMBER($B8),INDEX(Calculations!AA$7:AA$18,MATCH($B8,Calculations!$B$7:$B$18,0),1),""),"")</f>
        <v>44928</v>
      </c>
      <c r="P8" s="270">
        <f ca="1">IFERROR(IF(ISNUMBER($B8),INDEX(Calculations!AB$7:AB$18,MATCH($B8,Calculations!$B$7:$B$18,0),1),""),"")</f>
        <v>44953</v>
      </c>
      <c r="Q8" s="271" t="str">
        <f ca="1">IFERROR(IF(Calculations!N8=Status1,Status1,IF(P8-TODAY()&lt;0,"Overdue!",P8-TODAY())),"")</f>
        <v>Done</v>
      </c>
      <c r="R8" s="272">
        <f ca="1">IFERROR(IF(ISNUMBER($B8),INDEX(Calculations!AG$7:AG$18,MATCH($B8,Calculations!$B$7:$B$18,0),1),""),"")</f>
        <v>0</v>
      </c>
      <c r="S8" s="273">
        <f ca="1">IFERROR(IF(ISNUMBER($B8),INDEX(Calculations!L$7:L$18,MATCH($B8,Calculations!$B$7:$B$18,0),1),""),"")</f>
        <v>25</v>
      </c>
      <c r="T8" s="274" t="str">
        <f ca="1">IF(IF(LEN(E8)=0,"",Calculations!W8=0),"","!")</f>
        <v/>
      </c>
    </row>
    <row r="9" spans="1:20" ht="16.149999999999999" customHeight="1" x14ac:dyDescent="0.25">
      <c r="B9" s="271">
        <f>IF(LEN(E9)&gt;0,MAX($B$6:B8)+1,"")</f>
        <v>3</v>
      </c>
      <c r="C9" s="276" t="s">
        <v>94</v>
      </c>
      <c r="D9" s="276" t="s">
        <v>112</v>
      </c>
      <c r="E9" s="277" t="s">
        <v>133</v>
      </c>
      <c r="F9" s="277" t="s">
        <v>167</v>
      </c>
      <c r="G9" s="278" t="s">
        <v>189</v>
      </c>
      <c r="H9" s="279">
        <v>5</v>
      </c>
      <c r="I9" s="280"/>
      <c r="J9" s="279"/>
      <c r="K9" s="281" t="s">
        <v>106</v>
      </c>
      <c r="L9" s="282" t="s">
        <v>149</v>
      </c>
      <c r="M9" s="269">
        <f ca="1">IFERROR(IF(ISNUMBER($B9),INDEX(Calculations!Y$7:Y$18,MATCH($B9,Calculations!$B$7:$B$18,0),1),""),"")</f>
        <v>44928</v>
      </c>
      <c r="N9" s="270">
        <f ca="1">IFERROR(IF(ISNUMBER($B9),INDEX(Calculations!Z$7:Z$18,MATCH($B9,Calculations!$B$7:$B$18,0),1),""),"")</f>
        <v>44935</v>
      </c>
      <c r="O9" s="270">
        <f ca="1">IFERROR(IF(ISNUMBER($B9),INDEX(Calculations!AA$7:AA$18,MATCH($B9,Calculations!$B$7:$B$18,0),1),""),"")</f>
        <v>44932</v>
      </c>
      <c r="P9" s="270">
        <f ca="1">IFERROR(IF(ISNUMBER($B9),INDEX(Calculations!AB$7:AB$18,MATCH($B9,Calculations!$B$7:$B$18,0),1),""),"")</f>
        <v>44939</v>
      </c>
      <c r="Q9" s="271" t="str">
        <f ca="1">IFERROR(IF(Calculations!N9=Status1,Status1,IF(P9-TODAY()&lt;0,"Overdue!",P9-TODAY())),"")</f>
        <v>Done</v>
      </c>
      <c r="R9" s="272">
        <f ca="1">IFERROR(IF(ISNUMBER($B9),INDEX(Calculations!AG$7:AG$18,MATCH($B9,Calculations!$B$7:$B$18,0),1),""),"")</f>
        <v>4</v>
      </c>
      <c r="S9" s="273">
        <f>IFERROR(IF(ISNUMBER($B9),INDEX(Calculations!L$7:L$18,MATCH($B9,Calculations!$B$7:$B$18,0),1),""),"")</f>
        <v>5</v>
      </c>
      <c r="T9" s="274" t="str">
        <f ca="1">IF(IF(LEN(E9)=0,"",Calculations!W9=0),"","!")</f>
        <v/>
      </c>
    </row>
    <row r="10" spans="1:20" ht="16.149999999999999" customHeight="1" x14ac:dyDescent="0.25">
      <c r="B10" s="271">
        <f>IF(LEN(E10)&gt;0,MAX($B$6:B9)+1,"")</f>
        <v>4</v>
      </c>
      <c r="C10" s="276" t="s">
        <v>96</v>
      </c>
      <c r="D10" s="276" t="s">
        <v>113</v>
      </c>
      <c r="E10" s="277" t="s">
        <v>134</v>
      </c>
      <c r="F10" s="277" t="s">
        <v>164</v>
      </c>
      <c r="G10" s="278" t="s">
        <v>189</v>
      </c>
      <c r="H10" s="279">
        <v>7</v>
      </c>
      <c r="I10" s="280">
        <v>2</v>
      </c>
      <c r="J10" s="279"/>
      <c r="K10" s="281" t="s">
        <v>106</v>
      </c>
      <c r="L10" s="283" t="s">
        <v>147</v>
      </c>
      <c r="M10" s="269">
        <f ca="1">IFERROR(IF(ISNUMBER($B10),INDEX(Calculations!Y$7:Y$18,MATCH($B10,Calculations!$B$7:$B$18,0),1),""),"")</f>
        <v>44930</v>
      </c>
      <c r="N10" s="270">
        <f ca="1">IFERROR(IF(ISNUMBER($B10),INDEX(Calculations!Z$7:Z$18,MATCH($B10,Calculations!$B$7:$B$18,0),1),""),"")</f>
        <v>44939</v>
      </c>
      <c r="O10" s="270">
        <f ca="1">IFERROR(IF(ISNUMBER($B10),INDEX(Calculations!AA$7:AA$18,MATCH($B10,Calculations!$B$7:$B$18,0),1),""),"")</f>
        <v>44930</v>
      </c>
      <c r="P10" s="270">
        <f ca="1">IFERROR(IF(ISNUMBER($B10),INDEX(Calculations!AB$7:AB$18,MATCH($B10,Calculations!$B$7:$B$18,0),1),""),"")</f>
        <v>44939</v>
      </c>
      <c r="Q10" s="271" t="str">
        <f ca="1">IFERROR(IF(Calculations!N10=Status1,Status1,IF(P10-TODAY()&lt;0,"Overdue!",P10-TODAY())),"")</f>
        <v>Done</v>
      </c>
      <c r="R10" s="272">
        <f ca="1">IFERROR(IF(ISNUMBER($B10),INDEX(Calculations!AG$7:AG$18,MATCH($B10,Calculations!$B$7:$B$18,0),1),""),"")</f>
        <v>0</v>
      </c>
      <c r="S10" s="273">
        <f>IFERROR(IF(ISNUMBER($B10),INDEX(Calculations!L$7:L$18,MATCH($B10,Calculations!$B$7:$B$18,0),1),""),"")</f>
        <v>7</v>
      </c>
      <c r="T10" s="274" t="str">
        <f ca="1">IF(IF(LEN(E10)=0,"",Calculations!W10=0),"","!")</f>
        <v/>
      </c>
    </row>
    <row r="11" spans="1:20" ht="16.149999999999999" customHeight="1" x14ac:dyDescent="0.25">
      <c r="B11" s="271">
        <f>IF(LEN(E11)&gt;0,MAX($B$6:B10)+1,"")</f>
        <v>5</v>
      </c>
      <c r="C11" s="276" t="s">
        <v>96</v>
      </c>
      <c r="D11" s="276" t="s">
        <v>112</v>
      </c>
      <c r="E11" s="277" t="s">
        <v>135</v>
      </c>
      <c r="F11" s="277" t="s">
        <v>176</v>
      </c>
      <c r="G11" s="278" t="s">
        <v>153</v>
      </c>
      <c r="H11" s="279">
        <v>10</v>
      </c>
      <c r="I11" s="280"/>
      <c r="J11" s="279"/>
      <c r="K11" s="281" t="s">
        <v>106</v>
      </c>
      <c r="L11" s="282" t="s">
        <v>150</v>
      </c>
      <c r="M11" s="269">
        <f ca="1">IFERROR(IF(ISNUMBER($B11),INDEX(Calculations!Y$7:Y$18,MATCH($B11,Calculations!$B$7:$B$18,0),1),""),"")</f>
        <v>44939</v>
      </c>
      <c r="N11" s="270">
        <f ca="1">IFERROR(IF(ISNUMBER($B11),INDEX(Calculations!Z$7:Z$18,MATCH($B11,Calculations!$B$7:$B$18,0),1),""),"")</f>
        <v>44953</v>
      </c>
      <c r="O11" s="270">
        <f ca="1">IFERROR(IF(ISNUMBER($B11),INDEX(Calculations!AA$7:AA$18,MATCH($B11,Calculations!$B$7:$B$18,0),1),""),"")</f>
        <v>44939</v>
      </c>
      <c r="P11" s="270">
        <f ca="1">IFERROR(IF(ISNUMBER($B11),INDEX(Calculations!AB$7:AB$18,MATCH($B11,Calculations!$B$7:$B$18,0),1),""),"")</f>
        <v>44953</v>
      </c>
      <c r="Q11" s="271" t="str">
        <f ca="1">IFERROR(IF(Calculations!N11=Status1,Status1,IF(P11-TODAY()&lt;0,"Overdue!",P11-TODAY())),"")</f>
        <v>Done</v>
      </c>
      <c r="R11" s="272">
        <f ca="1">IFERROR(IF(ISNUMBER($B11),INDEX(Calculations!AG$7:AG$18,MATCH($B11,Calculations!$B$7:$B$18,0),1),""),"")</f>
        <v>0</v>
      </c>
      <c r="S11" s="273">
        <f>IFERROR(IF(ISNUMBER($B11),INDEX(Calculations!L$7:L$18,MATCH($B11,Calculations!$B$7:$B$18,0),1),""),"")</f>
        <v>10</v>
      </c>
      <c r="T11" s="274" t="str">
        <f ca="1">IF(IF(LEN(E11)=0,"",Calculations!W11=0),"","!")</f>
        <v/>
      </c>
    </row>
    <row r="12" spans="1:20" ht="16.149999999999999" customHeight="1" x14ac:dyDescent="0.25">
      <c r="B12" s="271">
        <f>IF(LEN(E12)&gt;0,MAX($B$6:B11)+1,"")</f>
        <v>6</v>
      </c>
      <c r="C12" s="276" t="s">
        <v>95</v>
      </c>
      <c r="D12" s="276" t="s">
        <v>112</v>
      </c>
      <c r="E12" s="277" t="s">
        <v>136</v>
      </c>
      <c r="F12" s="277" t="s">
        <v>165</v>
      </c>
      <c r="G12" s="278" t="s">
        <v>186</v>
      </c>
      <c r="H12" s="279">
        <v>5</v>
      </c>
      <c r="I12" s="280"/>
      <c r="J12" s="279"/>
      <c r="K12" s="281" t="s">
        <v>106</v>
      </c>
      <c r="L12" s="282" t="s">
        <v>151</v>
      </c>
      <c r="M12" s="269">
        <f ca="1">IFERROR(IF(ISNUMBER($B12),INDEX(Calculations!Y$7:Y$18,MATCH($B12,Calculations!$B$7:$B$18,0),1),""),"")</f>
        <v>44939</v>
      </c>
      <c r="N12" s="270">
        <f ca="1">IFERROR(IF(ISNUMBER($B12),INDEX(Calculations!Z$7:Z$18,MATCH($B12,Calculations!$B$7:$B$18,0),1),""),"")</f>
        <v>44946</v>
      </c>
      <c r="O12" s="270">
        <f ca="1">IFERROR(IF(ISNUMBER($B12),INDEX(Calculations!AA$7:AA$18,MATCH($B12,Calculations!$B$7:$B$18,0),1),""),"")</f>
        <v>44939</v>
      </c>
      <c r="P12" s="270">
        <f ca="1">IFERROR(IF(ISNUMBER($B12),INDEX(Calculations!AB$7:AB$18,MATCH($B12,Calculations!$B$7:$B$18,0),1),""),"")</f>
        <v>44946</v>
      </c>
      <c r="Q12" s="271" t="str">
        <f ca="1">IFERROR(IF(Calculations!N12=Status1,Status1,IF(P12-TODAY()&lt;0,"Overdue!",P12-TODAY())),"")</f>
        <v>Done</v>
      </c>
      <c r="R12" s="272">
        <f ca="1">IFERROR(IF(ISNUMBER($B12),INDEX(Calculations!AG$7:AG$18,MATCH($B12,Calculations!$B$7:$B$18,0),1),""),"")</f>
        <v>0</v>
      </c>
      <c r="S12" s="273">
        <f>IFERROR(IF(ISNUMBER($B12),INDEX(Calculations!L$7:L$18,MATCH($B12,Calculations!$B$7:$B$18,0),1),""),"")</f>
        <v>5</v>
      </c>
      <c r="T12" s="274" t="str">
        <f ca="1">IF(IF(LEN(E12)=0,"",Calculations!W12=0),"","!")</f>
        <v/>
      </c>
    </row>
    <row r="13" spans="1:20" ht="16.149999999999999" customHeight="1" x14ac:dyDescent="0.25">
      <c r="B13" s="271">
        <f>IF(LEN(E13)&gt;0,MAX($B$6:B12)+1,"")</f>
        <v>7</v>
      </c>
      <c r="C13" s="276" t="s">
        <v>96</v>
      </c>
      <c r="D13" s="276" t="s">
        <v>110</v>
      </c>
      <c r="E13" s="277" t="s">
        <v>138</v>
      </c>
      <c r="F13" s="277" t="s">
        <v>170</v>
      </c>
      <c r="G13" s="278"/>
      <c r="H13" s="279">
        <v>20</v>
      </c>
      <c r="I13" s="280"/>
      <c r="J13" s="279"/>
      <c r="K13" s="281"/>
      <c r="L13" s="282"/>
      <c r="M13" s="269">
        <f ca="1">IFERROR(IF(ISNUMBER($B13),INDEX(Calculations!Y$7:Y$18,MATCH($B13,Calculations!$B$7:$B$18,0),1),""),"")</f>
        <v>44946</v>
      </c>
      <c r="N13" s="270">
        <f ca="1">IFERROR(IF(ISNUMBER($B13),INDEX(Calculations!Z$7:Z$18,MATCH($B13,Calculations!$B$7:$B$18,0),1),""),"")</f>
        <v>44970</v>
      </c>
      <c r="O13" s="270">
        <f ca="1">IFERROR(IF(ISNUMBER($B13),INDEX(Calculations!AA$7:AA$18,MATCH($B13,Calculations!$B$7:$B$18,0),1),""),"")</f>
        <v>44946</v>
      </c>
      <c r="P13" s="270">
        <f ca="1">IFERROR(IF(ISNUMBER($B13),INDEX(Calculations!AB$7:AB$18,MATCH($B13,Calculations!$B$7:$B$18,0),1),""),"")</f>
        <v>44970</v>
      </c>
      <c r="Q13" s="271" t="str">
        <f ca="1">IFERROR(IF(Calculations!N13=Status1,Status1,IF(P13-TODAY()&lt;0,"Overdue!",P13-TODAY())),"")</f>
        <v>Overdue!</v>
      </c>
      <c r="R13" s="272">
        <f ca="1">IFERROR(IF(ISNUMBER($B13),INDEX(Calculations!AG$7:AG$18,MATCH($B13,Calculations!$B$7:$B$18,0),1),""),"")</f>
        <v>0</v>
      </c>
      <c r="S13" s="273">
        <f ca="1">IFERROR(IF(ISNUMBER($B13),INDEX(Calculations!L$7:L$18,MATCH($B13,Calculations!$B$7:$B$18,0),1),""),"")</f>
        <v>24</v>
      </c>
      <c r="T13" s="274" t="str">
        <f ca="1">IF(IF(LEN(E13)=0,"",Calculations!W13=0),"","!")</f>
        <v/>
      </c>
    </row>
    <row r="14" spans="1:20" ht="16.149999999999999" customHeight="1" x14ac:dyDescent="0.25">
      <c r="B14" s="271">
        <f>IF(LEN(E14)&gt;0,MAX($B$6:B13)+1,"")</f>
        <v>8</v>
      </c>
      <c r="C14" s="276" t="s">
        <v>95</v>
      </c>
      <c r="D14" s="276" t="s">
        <v>112</v>
      </c>
      <c r="E14" s="277" t="s">
        <v>139</v>
      </c>
      <c r="F14" s="277" t="s">
        <v>166</v>
      </c>
      <c r="G14" s="278" t="s">
        <v>141</v>
      </c>
      <c r="H14" s="279">
        <v>15</v>
      </c>
      <c r="I14" s="280">
        <v>1</v>
      </c>
      <c r="J14" s="279"/>
      <c r="K14" s="281" t="s">
        <v>105</v>
      </c>
      <c r="L14" s="282" t="s">
        <v>148</v>
      </c>
      <c r="M14" s="269">
        <f ca="1">IFERROR(IF(ISNUMBER($B14),INDEX(Calculations!Y$7:Y$18,MATCH($B14,Calculations!$B$7:$B$18,0),1),""),"")</f>
        <v>44949</v>
      </c>
      <c r="N14" s="270">
        <f ca="1">IFERROR(IF(ISNUMBER($B14),INDEX(Calculations!Z$7:Z$18,MATCH($B14,Calculations!$B$7:$B$18,0),1),""),"")</f>
        <v>44970</v>
      </c>
      <c r="O14" s="270">
        <f ca="1">IFERROR(IF(ISNUMBER($B14),INDEX(Calculations!AA$7:AA$18,MATCH($B14,Calculations!$B$7:$B$18,0),1),""),"")</f>
        <v>44949</v>
      </c>
      <c r="P14" s="270">
        <f ca="1">IFERROR(IF(ISNUMBER($B14),INDEX(Calculations!AB$7:AB$18,MATCH($B14,Calculations!$B$7:$B$18,0),1),""),"")</f>
        <v>44970</v>
      </c>
      <c r="Q14" s="271" t="str">
        <f ca="1">IFERROR(IF(Calculations!N14=Status1,Status1,IF(P14-TODAY()&lt;0,"Overdue!",P14-TODAY())),"")</f>
        <v>Overdue!</v>
      </c>
      <c r="R14" s="272">
        <f ca="1">IFERROR(IF(ISNUMBER($B14),INDEX(Calculations!AG$7:AG$18,MATCH($B14,Calculations!$B$7:$B$18,0),1),""),"")</f>
        <v>0</v>
      </c>
      <c r="S14" s="273">
        <f>IFERROR(IF(ISNUMBER($B14),INDEX(Calculations!L$7:L$18,MATCH($B14,Calculations!$B$7:$B$18,0),1),""),"")</f>
        <v>15</v>
      </c>
      <c r="T14" s="274" t="str">
        <f ca="1">IF(IF(LEN(E14)=0,"",Calculations!W14=0),"","!")</f>
        <v/>
      </c>
    </row>
    <row r="15" spans="1:20" ht="16.149999999999999" customHeight="1" x14ac:dyDescent="0.25">
      <c r="B15" s="271">
        <f>IF(LEN(E15)&gt;0,MAX($B$6:B14)+1,"")</f>
        <v>9</v>
      </c>
      <c r="C15" s="276" t="s">
        <v>96</v>
      </c>
      <c r="D15" s="276" t="s">
        <v>113</v>
      </c>
      <c r="E15" s="277" t="s">
        <v>140</v>
      </c>
      <c r="F15" s="277" t="s">
        <v>164</v>
      </c>
      <c r="G15" s="278" t="s">
        <v>141</v>
      </c>
      <c r="H15" s="279">
        <v>5</v>
      </c>
      <c r="I15" s="280"/>
      <c r="J15" s="279">
        <v>2</v>
      </c>
      <c r="K15" s="281" t="s">
        <v>105</v>
      </c>
      <c r="L15" s="282" t="s">
        <v>152</v>
      </c>
      <c r="M15" s="269">
        <f ca="1">IFERROR(IF(ISNUMBER($B15),INDEX(Calculations!Y$7:Y$18,MATCH($B15,Calculations!$B$7:$B$18,0),1),""),"")</f>
        <v>44946</v>
      </c>
      <c r="N15" s="270">
        <f ca="1">IFERROR(IF(ISNUMBER($B15),INDEX(Calculations!Z$7:Z$18,MATCH($B15,Calculations!$B$7:$B$18,0),1),""),"")</f>
        <v>44957</v>
      </c>
      <c r="O15" s="270">
        <f ca="1">IFERROR(IF(ISNUMBER($B15),INDEX(Calculations!AA$7:AA$18,MATCH($B15,Calculations!$B$7:$B$18,0),1),""),"")</f>
        <v>44946</v>
      </c>
      <c r="P15" s="270">
        <f ca="1">IFERROR(IF(ISNUMBER($B15),INDEX(Calculations!AB$7:AB$18,MATCH($B15,Calculations!$B$7:$B$18,0),1),""),"")</f>
        <v>44957</v>
      </c>
      <c r="Q15" s="271" t="str">
        <f ca="1">IFERROR(IF(Calculations!N15=Status1,Status1,IF(P15-TODAY()&lt;0,"Overdue!",P15-TODAY())),"")</f>
        <v>Overdue!</v>
      </c>
      <c r="R15" s="272">
        <f ca="1">IFERROR(IF(ISNUMBER($B15),INDEX(Calculations!AG$7:AG$18,MATCH($B15,Calculations!$B$7:$B$18,0),1),""),"")</f>
        <v>0</v>
      </c>
      <c r="S15" s="273">
        <f>IFERROR(IF(ISNUMBER($B15),INDEX(Calculations!L$7:L$18,MATCH($B15,Calculations!$B$7:$B$18,0),1),""),"")</f>
        <v>7</v>
      </c>
      <c r="T15" s="274" t="str">
        <f ca="1">IF(IF(LEN(E15)=0,"",Calculations!W15=0),"","!")</f>
        <v/>
      </c>
    </row>
    <row r="16" spans="1:20" ht="16.149999999999999" customHeight="1" x14ac:dyDescent="0.25">
      <c r="B16" s="271">
        <f>IF(LEN(E16)&gt;0,MAX($B$6:B15)+1,"")</f>
        <v>10</v>
      </c>
      <c r="C16" s="276" t="s">
        <v>94</v>
      </c>
      <c r="D16" s="276" t="s">
        <v>111</v>
      </c>
      <c r="E16" s="277" t="s">
        <v>22</v>
      </c>
      <c r="F16" s="277" t="s">
        <v>165</v>
      </c>
      <c r="G16" s="284" t="s">
        <v>142</v>
      </c>
      <c r="H16" s="279">
        <v>5</v>
      </c>
      <c r="I16" s="280"/>
      <c r="J16" s="279"/>
      <c r="K16" s="281" t="s">
        <v>104</v>
      </c>
      <c r="L16" s="282"/>
      <c r="M16" s="269">
        <f ca="1">IFERROR(IF(ISNUMBER($B16),INDEX(Calculations!Y$7:Y$18,MATCH($B16,Calculations!$B$7:$B$18,0),1),""),"")</f>
        <v>44957</v>
      </c>
      <c r="N16" s="270">
        <f ca="1">IFERROR(IF(ISNUMBER($B16),INDEX(Calculations!Z$7:Z$18,MATCH($B16,Calculations!$B$7:$B$18,0),1),""),"")</f>
        <v>44964</v>
      </c>
      <c r="O16" s="270">
        <f ca="1">IFERROR(IF(ISNUMBER($B16),INDEX(Calculations!AA$7:AA$18,MATCH($B16,Calculations!$B$7:$B$18,0),1),""),"")</f>
        <v>44957</v>
      </c>
      <c r="P16" s="270">
        <f ca="1">IFERROR(IF(ISNUMBER($B16),INDEX(Calculations!AB$7:AB$18,MATCH($B16,Calculations!$B$7:$B$18,0),1),""),"")</f>
        <v>44964</v>
      </c>
      <c r="Q16" s="271" t="str">
        <f ca="1">IFERROR(IF(Calculations!N16=Status1,Status1,IF(P16-TODAY()&lt;0,"Overdue!",P16-TODAY())),"")</f>
        <v>Overdue!</v>
      </c>
      <c r="R16" s="272">
        <f ca="1">IFERROR(IF(ISNUMBER($B16),INDEX(Calculations!AG$7:AG$18,MATCH($B16,Calculations!$B$7:$B$18,0),1),""),"")</f>
        <v>0</v>
      </c>
      <c r="S16" s="273">
        <f>IFERROR(IF(ISNUMBER($B16),INDEX(Calculations!L$7:L$18,MATCH($B16,Calculations!$B$7:$B$18,0),1),""),"")</f>
        <v>5</v>
      </c>
      <c r="T16" s="274" t="str">
        <f ca="1">IF(IF(LEN(E16)=0,"",Calculations!W16=0),"","!")</f>
        <v/>
      </c>
    </row>
    <row r="17" spans="2:20" ht="16.149999999999999" customHeight="1" x14ac:dyDescent="0.25">
      <c r="B17" s="271" t="str">
        <f>IF(LEN(E17)&gt;0,MAX($B$6:B16)+1,"")</f>
        <v/>
      </c>
      <c r="C17" s="276"/>
      <c r="D17" s="276"/>
      <c r="E17" s="277"/>
      <c r="F17" s="277"/>
      <c r="G17" s="284"/>
      <c r="H17" s="279"/>
      <c r="I17" s="280"/>
      <c r="J17" s="279"/>
      <c r="K17" s="281"/>
      <c r="L17" s="282"/>
      <c r="M17" s="269" t="str">
        <f>IFERROR(IF(ISNUMBER($B17),INDEX(Calculations!Y$7:Y$18,MATCH($B17,Calculations!$B$7:$B$18,0),1),""),"")</f>
        <v/>
      </c>
      <c r="N17" s="270" t="str">
        <f>IFERROR(IF(ISNUMBER($B17),INDEX(Calculations!Z$7:Z$18,MATCH($B17,Calculations!$B$7:$B$18,0),1),""),"")</f>
        <v/>
      </c>
      <c r="O17" s="270" t="str">
        <f>IFERROR(IF(ISNUMBER($B17),INDEX(Calculations!AA$7:AA$18,MATCH($B17,Calculations!$B$7:$B$18,0),1),""),"")</f>
        <v/>
      </c>
      <c r="P17" s="270" t="str">
        <f>IFERROR(IF(ISNUMBER($B17),INDEX(Calculations!AB$7:AB$18,MATCH($B17,Calculations!$B$7:$B$18,0),1),""),"")</f>
        <v/>
      </c>
      <c r="Q17" s="271" t="str">
        <f ca="1">IFERROR(IF(Calculations!N17=Status1,Status1,IF(P17-TODAY()&lt;0,"Overdue!",P17-TODAY())),"")</f>
        <v/>
      </c>
      <c r="R17" s="272" t="str">
        <f>IFERROR(IF(ISNUMBER($B17),INDEX(Calculations!AG$7:AG$18,MATCH($B17,Calculations!$B$7:$B$18,0),1),""),"")</f>
        <v/>
      </c>
      <c r="S17" s="273" t="str">
        <f>IFERROR(IF(ISNUMBER($B17),INDEX(Calculations!L$7:L$18,MATCH($B17,Calculations!$B$7:$B$18,0),1),""),"")</f>
        <v/>
      </c>
      <c r="T17" s="274" t="e">
        <f>IF(IF(LEN(E17)=0,"",Calculations!W17=0),"","!")</f>
        <v>#VALUE!</v>
      </c>
    </row>
    <row r="18" spans="2:20" ht="16.149999999999999" customHeight="1" x14ac:dyDescent="0.25">
      <c r="B18" s="271" t="str">
        <f>IF(LEN(E18)&gt;0,MAX($B$6:B17)+1,"")</f>
        <v/>
      </c>
      <c r="C18" s="276"/>
      <c r="D18" s="276"/>
      <c r="E18" s="277"/>
      <c r="F18" s="277"/>
      <c r="G18" s="284"/>
      <c r="H18" s="279"/>
      <c r="I18" s="280"/>
      <c r="J18" s="279"/>
      <c r="K18" s="281"/>
      <c r="L18" s="282"/>
      <c r="M18" s="269" t="str">
        <f>IFERROR(IF(ISNUMBER($B18),INDEX(Calculations!Y$7:Y$18,MATCH($B18,Calculations!$B$7:$B$18,0),1),""),"")</f>
        <v/>
      </c>
      <c r="N18" s="270" t="str">
        <f>IFERROR(IF(ISNUMBER($B18),INDEX(Calculations!Z$7:Z$18,MATCH($B18,Calculations!$B$7:$B$18,0),1),""),"")</f>
        <v/>
      </c>
      <c r="O18" s="270" t="str">
        <f>IFERROR(IF(ISNUMBER($B18),INDEX(Calculations!AA$7:AA$18,MATCH($B18,Calculations!$B$7:$B$18,0),1),""),"")</f>
        <v/>
      </c>
      <c r="P18" s="270" t="str">
        <f>IFERROR(IF(ISNUMBER($B18),INDEX(Calculations!AB$7:AB$18,MATCH($B18,Calculations!$B$7:$B$18,0),1),""),"")</f>
        <v/>
      </c>
      <c r="Q18" s="271" t="str">
        <f ca="1">IFERROR(IF(Calculations!N18=Status1,Status1,IF(P18-TODAY()&lt;0,"Overdue!",P18-TODAY())),"")</f>
        <v/>
      </c>
      <c r="R18" s="272" t="str">
        <f>IFERROR(IF(ISNUMBER($B18),INDEX(Calculations!AG$7:AG$18,MATCH($B18,Calculations!$B$7:$B$18,0),1),""),"")</f>
        <v/>
      </c>
      <c r="S18" s="273" t="str">
        <f>IFERROR(IF(ISNUMBER($B18),INDEX(Calculations!L$7:L$18,MATCH($B18,Calculations!$B$7:$B$18,0),1),""),"")</f>
        <v/>
      </c>
      <c r="T18" s="274" t="e">
        <f>IF(IF(LEN(E18)=0,"",Calculations!W18=0),"","!")</f>
        <v>#VALUE!</v>
      </c>
    </row>
    <row r="19" spans="2:20" ht="16.149999999999999" customHeight="1" x14ac:dyDescent="0.25">
      <c r="B19" s="287"/>
      <c r="C19" s="292"/>
      <c r="D19" s="292"/>
      <c r="E19" s="293"/>
      <c r="F19" s="293"/>
      <c r="G19" s="294"/>
      <c r="H19" s="295"/>
      <c r="I19" s="295"/>
      <c r="J19" s="295"/>
      <c r="K19" s="296"/>
      <c r="L19" s="297"/>
      <c r="M19" s="288"/>
      <c r="N19" s="288"/>
      <c r="O19" s="288"/>
      <c r="P19" s="288"/>
      <c r="Q19" s="287"/>
      <c r="R19" s="289"/>
      <c r="S19" s="290"/>
      <c r="T19" s="291"/>
    </row>
    <row r="20" spans="2:20" ht="16.149999999999999" customHeight="1" x14ac:dyDescent="0.25">
      <c r="B20" s="287"/>
      <c r="C20" s="292"/>
      <c r="D20" s="292"/>
      <c r="E20" s="293"/>
      <c r="F20" s="293"/>
      <c r="G20" s="294"/>
      <c r="H20" s="295"/>
      <c r="I20" s="295"/>
      <c r="J20" s="295"/>
      <c r="K20" s="296"/>
      <c r="L20" s="297"/>
      <c r="M20" s="288"/>
      <c r="N20" s="288"/>
      <c r="O20" s="288"/>
      <c r="P20" s="288"/>
      <c r="Q20" s="287"/>
      <c r="R20" s="289"/>
      <c r="S20" s="290"/>
      <c r="T20" s="291"/>
    </row>
    <row r="21" spans="2:20" ht="16.149999999999999" customHeight="1" x14ac:dyDescent="0.25">
      <c r="B21" s="287"/>
      <c r="C21" s="292"/>
      <c r="D21" s="292"/>
      <c r="E21" s="293"/>
      <c r="F21" s="293"/>
      <c r="G21" s="294"/>
      <c r="H21" s="295"/>
      <c r="I21" s="295"/>
      <c r="J21" s="295"/>
      <c r="K21" s="296"/>
      <c r="L21" s="297"/>
      <c r="M21" s="288"/>
      <c r="N21" s="288"/>
      <c r="O21" s="288"/>
      <c r="P21" s="288"/>
      <c r="Q21" s="287"/>
      <c r="R21" s="289"/>
      <c r="S21" s="290"/>
      <c r="T21" s="291"/>
    </row>
    <row r="22" spans="2:20" ht="16.149999999999999" customHeight="1" x14ac:dyDescent="0.25">
      <c r="B22" s="287"/>
      <c r="C22" s="292"/>
      <c r="D22" s="292"/>
      <c r="E22" s="293"/>
      <c r="F22" s="293"/>
      <c r="G22" s="294"/>
      <c r="H22" s="295"/>
      <c r="I22" s="295"/>
      <c r="J22" s="295"/>
      <c r="K22" s="296"/>
      <c r="L22" s="297"/>
      <c r="M22" s="288"/>
      <c r="N22" s="288"/>
      <c r="O22" s="288"/>
      <c r="P22" s="288"/>
      <c r="Q22" s="287"/>
      <c r="R22" s="289"/>
      <c r="S22" s="290"/>
      <c r="T22" s="291"/>
    </row>
    <row r="23" spans="2:20" ht="16.149999999999999" customHeight="1" x14ac:dyDescent="0.25">
      <c r="B23" s="287"/>
      <c r="C23" s="292"/>
      <c r="D23" s="292"/>
      <c r="E23" s="293"/>
      <c r="F23" s="293"/>
      <c r="G23" s="294"/>
      <c r="H23" s="295"/>
      <c r="I23" s="295"/>
      <c r="J23" s="295"/>
      <c r="K23" s="296"/>
      <c r="L23" s="297"/>
      <c r="M23" s="288"/>
      <c r="N23" s="288"/>
      <c r="O23" s="288"/>
      <c r="P23" s="288"/>
      <c r="Q23" s="287"/>
      <c r="R23" s="289"/>
      <c r="S23" s="290"/>
      <c r="T23" s="291"/>
    </row>
    <row r="24" spans="2:20" ht="16.149999999999999" customHeight="1" x14ac:dyDescent="0.25">
      <c r="B24" s="287"/>
      <c r="C24" s="292"/>
      <c r="D24" s="292"/>
      <c r="E24" s="293"/>
      <c r="F24" s="293"/>
      <c r="G24" s="294"/>
      <c r="H24" s="295"/>
      <c r="I24" s="295"/>
      <c r="J24" s="295"/>
      <c r="K24" s="296"/>
      <c r="L24" s="297"/>
      <c r="M24" s="288"/>
      <c r="N24" s="288"/>
      <c r="O24" s="288"/>
      <c r="P24" s="288"/>
      <c r="Q24" s="287"/>
      <c r="R24" s="289"/>
      <c r="S24" s="290"/>
      <c r="T24" s="291"/>
    </row>
    <row r="25" spans="2:20" ht="16.149999999999999" customHeight="1" x14ac:dyDescent="0.25">
      <c r="B25" s="287"/>
      <c r="C25" s="292"/>
      <c r="D25" s="292"/>
      <c r="E25" s="293"/>
      <c r="F25" s="293"/>
      <c r="G25" s="294"/>
      <c r="H25" s="295"/>
      <c r="I25" s="295"/>
      <c r="J25" s="295"/>
      <c r="K25" s="296"/>
      <c r="L25" s="297"/>
      <c r="M25" s="288"/>
      <c r="N25" s="288"/>
      <c r="O25" s="288"/>
      <c r="P25" s="288"/>
      <c r="Q25" s="287"/>
      <c r="R25" s="289"/>
      <c r="S25" s="290"/>
      <c r="T25" s="291"/>
    </row>
    <row r="26" spans="2:20" ht="16.149999999999999" customHeight="1" x14ac:dyDescent="0.25">
      <c r="B26" s="287"/>
      <c r="C26" s="292"/>
      <c r="D26" s="292"/>
      <c r="E26" s="293"/>
      <c r="F26" s="293"/>
      <c r="G26" s="294"/>
      <c r="H26" s="295"/>
      <c r="I26" s="295"/>
      <c r="J26" s="295"/>
      <c r="K26" s="296"/>
      <c r="L26" s="297"/>
      <c r="M26" s="288"/>
      <c r="N26" s="288"/>
      <c r="O26" s="288"/>
      <c r="P26" s="288"/>
      <c r="Q26" s="287"/>
      <c r="R26" s="289"/>
      <c r="S26" s="290"/>
      <c r="T26" s="291"/>
    </row>
    <row r="27" spans="2:20" ht="16.149999999999999" customHeight="1" x14ac:dyDescent="0.25">
      <c r="B27" s="287"/>
      <c r="C27" s="292"/>
      <c r="D27" s="292"/>
      <c r="E27" s="293"/>
      <c r="F27" s="293"/>
      <c r="G27" s="294"/>
      <c r="H27" s="295"/>
      <c r="I27" s="295"/>
      <c r="J27" s="295"/>
      <c r="K27" s="296"/>
      <c r="L27" s="297"/>
      <c r="M27" s="288"/>
      <c r="N27" s="288"/>
      <c r="O27" s="288"/>
      <c r="P27" s="288"/>
      <c r="Q27" s="287"/>
      <c r="R27" s="289"/>
      <c r="S27" s="290"/>
      <c r="T27" s="291"/>
    </row>
    <row r="28" spans="2:20" ht="16.149999999999999" customHeight="1" x14ac:dyDescent="0.25">
      <c r="B28" s="287"/>
      <c r="C28" s="292"/>
      <c r="D28" s="292"/>
      <c r="E28" s="293"/>
      <c r="F28" s="293"/>
      <c r="G28" s="294"/>
      <c r="H28" s="295"/>
      <c r="I28" s="295"/>
      <c r="J28" s="295"/>
      <c r="K28" s="296"/>
      <c r="L28" s="297"/>
      <c r="M28" s="288"/>
      <c r="N28" s="288"/>
      <c r="O28" s="288"/>
      <c r="P28" s="288"/>
      <c r="Q28" s="287"/>
      <c r="R28" s="289"/>
      <c r="S28" s="290"/>
      <c r="T28" s="291"/>
    </row>
    <row r="29" spans="2:20" ht="16.149999999999999" customHeight="1" x14ac:dyDescent="0.25">
      <c r="B29" s="287"/>
      <c r="C29" s="292"/>
      <c r="D29" s="292"/>
      <c r="E29" s="293"/>
      <c r="F29" s="293"/>
      <c r="G29" s="294"/>
      <c r="H29" s="295"/>
      <c r="I29" s="295"/>
      <c r="J29" s="295"/>
      <c r="K29" s="296"/>
      <c r="L29" s="297"/>
      <c r="M29" s="288"/>
      <c r="N29" s="288"/>
      <c r="O29" s="288"/>
      <c r="P29" s="288"/>
      <c r="Q29" s="287"/>
      <c r="R29" s="289"/>
      <c r="S29" s="290"/>
      <c r="T29" s="291"/>
    </row>
    <row r="30" spans="2:20" ht="16.149999999999999" customHeight="1" x14ac:dyDescent="0.25">
      <c r="B30" s="287"/>
      <c r="C30" s="292"/>
      <c r="D30" s="292"/>
      <c r="E30" s="293"/>
      <c r="F30" s="293"/>
      <c r="G30" s="298"/>
      <c r="H30" s="295"/>
      <c r="I30" s="295"/>
      <c r="J30" s="295"/>
      <c r="K30" s="296"/>
      <c r="L30" s="297"/>
      <c r="M30" s="288"/>
      <c r="N30" s="288"/>
      <c r="O30" s="288"/>
      <c r="P30" s="288"/>
      <c r="Q30" s="287"/>
      <c r="R30" s="289"/>
      <c r="S30" s="290"/>
      <c r="T30" s="291"/>
    </row>
    <row r="31" spans="2:20" ht="16.149999999999999" customHeight="1" x14ac:dyDescent="0.25">
      <c r="B31" s="287"/>
      <c r="C31" s="292"/>
      <c r="D31" s="292"/>
      <c r="E31" s="293"/>
      <c r="F31" s="293"/>
      <c r="G31" s="298"/>
      <c r="H31" s="295"/>
      <c r="I31" s="295"/>
      <c r="J31" s="295"/>
      <c r="K31" s="296"/>
      <c r="L31" s="297"/>
      <c r="M31" s="288"/>
      <c r="N31" s="288"/>
      <c r="O31" s="288"/>
      <c r="P31" s="288"/>
      <c r="Q31" s="287"/>
      <c r="R31" s="289"/>
      <c r="S31" s="290"/>
      <c r="T31" s="291"/>
    </row>
    <row r="32" spans="2:20" ht="16.149999999999999" customHeight="1" x14ac:dyDescent="0.25">
      <c r="B32" s="287"/>
      <c r="C32" s="292"/>
      <c r="D32" s="292"/>
      <c r="E32" s="293"/>
      <c r="F32" s="293"/>
      <c r="G32" s="298"/>
      <c r="H32" s="295"/>
      <c r="I32" s="295"/>
      <c r="J32" s="295"/>
      <c r="K32" s="296"/>
      <c r="L32" s="297"/>
      <c r="M32" s="288"/>
      <c r="N32" s="288"/>
      <c r="O32" s="288"/>
      <c r="P32" s="288"/>
      <c r="Q32" s="287"/>
      <c r="R32" s="289"/>
      <c r="S32" s="290"/>
      <c r="T32" s="291"/>
    </row>
    <row r="33" spans="1:20" ht="16.149999999999999" customHeight="1" x14ac:dyDescent="0.25">
      <c r="B33" s="287"/>
      <c r="C33" s="292"/>
      <c r="D33" s="292"/>
      <c r="E33" s="293"/>
      <c r="F33" s="293"/>
      <c r="G33" s="298"/>
      <c r="H33" s="295"/>
      <c r="I33" s="295"/>
      <c r="J33" s="295"/>
      <c r="K33" s="296"/>
      <c r="L33" s="299"/>
      <c r="M33" s="288"/>
      <c r="N33" s="288"/>
      <c r="O33" s="288"/>
      <c r="P33" s="288"/>
      <c r="Q33" s="287"/>
      <c r="R33" s="289"/>
      <c r="S33" s="290"/>
      <c r="T33" s="291"/>
    </row>
    <row r="34" spans="1:20" ht="16.149999999999999" customHeight="1" x14ac:dyDescent="0.25">
      <c r="B34" s="287"/>
      <c r="C34" s="292"/>
      <c r="D34" s="292"/>
      <c r="E34" s="293"/>
      <c r="F34" s="293"/>
      <c r="G34" s="298"/>
      <c r="H34" s="295"/>
      <c r="I34" s="295"/>
      <c r="J34" s="295"/>
      <c r="K34" s="296"/>
      <c r="L34" s="297"/>
      <c r="M34" s="288"/>
      <c r="N34" s="288"/>
      <c r="O34" s="288"/>
      <c r="P34" s="288"/>
      <c r="Q34" s="287"/>
      <c r="R34" s="289"/>
      <c r="S34" s="290"/>
      <c r="T34" s="291"/>
    </row>
    <row r="35" spans="1:20" ht="16.149999999999999" customHeight="1" x14ac:dyDescent="0.25">
      <c r="A35" s="4"/>
      <c r="B35" s="287"/>
      <c r="C35" s="292"/>
      <c r="D35" s="292"/>
      <c r="E35" s="293"/>
      <c r="F35" s="293"/>
      <c r="G35" s="298"/>
      <c r="H35" s="295"/>
      <c r="I35" s="295"/>
      <c r="J35" s="295"/>
      <c r="K35" s="296"/>
      <c r="L35" s="297"/>
      <c r="M35" s="288"/>
      <c r="N35" s="288"/>
      <c r="O35" s="288"/>
      <c r="P35" s="288"/>
      <c r="Q35" s="287"/>
      <c r="R35" s="289"/>
      <c r="S35" s="290"/>
      <c r="T35" s="291"/>
    </row>
    <row r="36" spans="1:20" ht="16.149999999999999" customHeight="1" x14ac:dyDescent="0.25">
      <c r="B36" s="287"/>
      <c r="C36" s="292"/>
      <c r="D36" s="292"/>
      <c r="E36" s="293"/>
      <c r="F36" s="293"/>
      <c r="G36" s="298"/>
      <c r="H36" s="295"/>
      <c r="I36" s="295"/>
      <c r="J36" s="295"/>
      <c r="K36" s="296"/>
      <c r="L36" s="297"/>
      <c r="M36" s="288"/>
      <c r="N36" s="288"/>
      <c r="O36" s="288"/>
      <c r="P36" s="288"/>
      <c r="Q36" s="287"/>
      <c r="R36" s="289"/>
      <c r="S36" s="290"/>
      <c r="T36" s="291"/>
    </row>
    <row r="37" spans="1:20" ht="16.149999999999999" customHeight="1" x14ac:dyDescent="0.25">
      <c r="A37" s="4"/>
      <c r="B37" s="287"/>
      <c r="C37" s="292"/>
      <c r="D37" s="292"/>
      <c r="E37" s="293"/>
      <c r="F37" s="293"/>
      <c r="G37" s="298"/>
      <c r="H37" s="295"/>
      <c r="I37" s="295"/>
      <c r="J37" s="295"/>
      <c r="K37" s="296"/>
      <c r="L37" s="297"/>
      <c r="M37" s="288"/>
      <c r="N37" s="288"/>
      <c r="O37" s="288"/>
      <c r="P37" s="288"/>
      <c r="Q37" s="287"/>
      <c r="R37" s="289"/>
      <c r="S37" s="290"/>
      <c r="T37" s="291"/>
    </row>
    <row r="38" spans="1:20" ht="16.149999999999999" customHeight="1" x14ac:dyDescent="0.25">
      <c r="B38" s="287"/>
      <c r="C38" s="292"/>
      <c r="D38" s="292"/>
      <c r="E38" s="293"/>
      <c r="F38" s="293"/>
      <c r="G38" s="298"/>
      <c r="H38" s="295"/>
      <c r="I38" s="295"/>
      <c r="J38" s="295"/>
      <c r="K38" s="296"/>
      <c r="L38" s="297"/>
      <c r="M38" s="288"/>
      <c r="N38" s="288"/>
      <c r="O38" s="288"/>
      <c r="P38" s="288"/>
      <c r="Q38" s="287"/>
      <c r="R38" s="289"/>
      <c r="S38" s="290"/>
      <c r="T38" s="291"/>
    </row>
    <row r="39" spans="1:20" ht="16.149999999999999" customHeight="1" x14ac:dyDescent="0.25">
      <c r="B39" s="287"/>
      <c r="C39" s="292"/>
      <c r="D39" s="292"/>
      <c r="E39" s="293"/>
      <c r="F39" s="293"/>
      <c r="G39" s="294"/>
      <c r="H39" s="295"/>
      <c r="I39" s="295"/>
      <c r="J39" s="295"/>
      <c r="K39" s="296"/>
      <c r="L39" s="297"/>
      <c r="M39" s="288"/>
      <c r="N39" s="288"/>
      <c r="O39" s="288"/>
      <c r="P39" s="288"/>
      <c r="Q39" s="287"/>
      <c r="R39" s="289"/>
      <c r="S39" s="290"/>
      <c r="T39" s="291"/>
    </row>
    <row r="40" spans="1:20" ht="16.149999999999999" customHeight="1" x14ac:dyDescent="0.25">
      <c r="B40" s="287"/>
      <c r="C40" s="292"/>
      <c r="D40" s="292"/>
      <c r="E40" s="293"/>
      <c r="F40" s="293"/>
      <c r="G40" s="294"/>
      <c r="H40" s="295"/>
      <c r="I40" s="295"/>
      <c r="J40" s="295"/>
      <c r="K40" s="296"/>
      <c r="L40" s="297"/>
      <c r="M40" s="288"/>
      <c r="N40" s="288"/>
      <c r="O40" s="288"/>
      <c r="P40" s="288"/>
      <c r="Q40" s="287"/>
      <c r="R40" s="289"/>
      <c r="S40" s="290"/>
      <c r="T40" s="291"/>
    </row>
    <row r="41" spans="1:20" ht="16.149999999999999" customHeight="1" x14ac:dyDescent="0.25">
      <c r="B41" s="287"/>
      <c r="C41" s="292"/>
      <c r="D41" s="292"/>
      <c r="E41" s="293"/>
      <c r="F41" s="293"/>
      <c r="G41" s="294"/>
      <c r="H41" s="295"/>
      <c r="I41" s="295"/>
      <c r="J41" s="295"/>
      <c r="K41" s="296"/>
      <c r="L41" s="297"/>
      <c r="M41" s="288"/>
      <c r="N41" s="288"/>
      <c r="O41" s="288"/>
      <c r="P41" s="288"/>
      <c r="Q41" s="287"/>
      <c r="R41" s="289"/>
      <c r="S41" s="290"/>
      <c r="T41" s="291"/>
    </row>
    <row r="42" spans="1:20" ht="16.149999999999999" customHeight="1" x14ac:dyDescent="0.25">
      <c r="B42" s="287"/>
      <c r="C42" s="292"/>
      <c r="D42" s="292"/>
      <c r="E42" s="293"/>
      <c r="F42" s="293"/>
      <c r="G42" s="294"/>
      <c r="H42" s="295"/>
      <c r="I42" s="295"/>
      <c r="J42" s="295"/>
      <c r="K42" s="296"/>
      <c r="L42" s="297"/>
      <c r="M42" s="288"/>
      <c r="N42" s="288"/>
      <c r="O42" s="288"/>
      <c r="P42" s="288"/>
      <c r="Q42" s="287"/>
      <c r="R42" s="289"/>
      <c r="S42" s="290"/>
      <c r="T42" s="291"/>
    </row>
    <row r="43" spans="1:20" ht="16.149999999999999" customHeight="1" x14ac:dyDescent="0.25">
      <c r="B43" s="287"/>
      <c r="C43" s="292"/>
      <c r="D43" s="292"/>
      <c r="E43" s="293"/>
      <c r="F43" s="293"/>
      <c r="G43" s="294"/>
      <c r="H43" s="295"/>
      <c r="I43" s="295"/>
      <c r="J43" s="295"/>
      <c r="K43" s="296"/>
      <c r="L43" s="297"/>
      <c r="M43" s="288"/>
      <c r="N43" s="288"/>
      <c r="O43" s="288"/>
      <c r="P43" s="288"/>
      <c r="Q43" s="287"/>
      <c r="R43" s="289"/>
      <c r="S43" s="290"/>
      <c r="T43" s="291"/>
    </row>
    <row r="44" spans="1:20" ht="16.149999999999999" customHeight="1" x14ac:dyDescent="0.25">
      <c r="B44" s="287"/>
      <c r="C44" s="292"/>
      <c r="D44" s="292"/>
      <c r="E44" s="293"/>
      <c r="F44" s="293"/>
      <c r="G44" s="294"/>
      <c r="H44" s="295"/>
      <c r="I44" s="295"/>
      <c r="J44" s="295"/>
      <c r="K44" s="296"/>
      <c r="L44" s="297"/>
      <c r="M44" s="288"/>
      <c r="N44" s="288"/>
      <c r="O44" s="288"/>
      <c r="P44" s="288"/>
      <c r="Q44" s="287"/>
      <c r="R44" s="289"/>
      <c r="S44" s="290"/>
      <c r="T44" s="291"/>
    </row>
    <row r="45" spans="1:20" ht="16.149999999999999" customHeight="1" x14ac:dyDescent="0.25">
      <c r="B45" s="287"/>
      <c r="C45" s="292"/>
      <c r="D45" s="292"/>
      <c r="E45" s="293"/>
      <c r="F45" s="293"/>
      <c r="G45" s="294"/>
      <c r="H45" s="295"/>
      <c r="I45" s="295"/>
      <c r="J45" s="295"/>
      <c r="K45" s="296"/>
      <c r="L45" s="297"/>
      <c r="M45" s="288"/>
      <c r="N45" s="288"/>
      <c r="O45" s="288"/>
      <c r="P45" s="288"/>
      <c r="Q45" s="287"/>
      <c r="R45" s="289"/>
      <c r="S45" s="290"/>
      <c r="T45" s="291"/>
    </row>
    <row r="46" spans="1:20" ht="16.149999999999999" customHeight="1" x14ac:dyDescent="0.25">
      <c r="B46" s="287"/>
      <c r="C46" s="292"/>
      <c r="D46" s="292"/>
      <c r="E46" s="293"/>
      <c r="F46" s="293"/>
      <c r="G46" s="294"/>
      <c r="H46" s="295"/>
      <c r="I46" s="295"/>
      <c r="J46" s="295"/>
      <c r="K46" s="296"/>
      <c r="L46" s="297"/>
      <c r="M46" s="288"/>
      <c r="N46" s="288"/>
      <c r="O46" s="288"/>
      <c r="P46" s="288"/>
      <c r="Q46" s="287"/>
      <c r="R46" s="289"/>
      <c r="S46" s="290"/>
      <c r="T46" s="291"/>
    </row>
    <row r="47" spans="1:20" ht="16.149999999999999" customHeight="1" x14ac:dyDescent="0.25">
      <c r="B47" s="287"/>
      <c r="C47" s="292"/>
      <c r="D47" s="292"/>
      <c r="E47" s="293"/>
      <c r="F47" s="293"/>
      <c r="G47" s="294"/>
      <c r="H47" s="295"/>
      <c r="I47" s="295"/>
      <c r="J47" s="295"/>
      <c r="K47" s="296"/>
      <c r="L47" s="297"/>
      <c r="M47" s="288"/>
      <c r="N47" s="288"/>
      <c r="O47" s="288"/>
      <c r="P47" s="288"/>
      <c r="Q47" s="287"/>
      <c r="R47" s="289"/>
      <c r="S47" s="290"/>
      <c r="T47" s="291"/>
    </row>
    <row r="48" spans="1:20" ht="16.149999999999999" customHeight="1" x14ac:dyDescent="0.25">
      <c r="B48" s="287"/>
      <c r="C48" s="292"/>
      <c r="D48" s="292"/>
      <c r="E48" s="293"/>
      <c r="F48" s="293"/>
      <c r="G48" s="294"/>
      <c r="H48" s="295"/>
      <c r="I48" s="295"/>
      <c r="J48" s="295"/>
      <c r="K48" s="296"/>
      <c r="L48" s="297"/>
      <c r="M48" s="288"/>
      <c r="N48" s="288"/>
      <c r="O48" s="288"/>
      <c r="P48" s="288"/>
      <c r="Q48" s="287"/>
      <c r="R48" s="289"/>
      <c r="S48" s="290"/>
      <c r="T48" s="291"/>
    </row>
    <row r="49" spans="2:20" ht="16.149999999999999" customHeight="1" x14ac:dyDescent="0.25">
      <c r="B49" s="287"/>
      <c r="C49" s="292"/>
      <c r="D49" s="292"/>
      <c r="E49" s="293"/>
      <c r="F49" s="293"/>
      <c r="G49" s="294"/>
      <c r="H49" s="295"/>
      <c r="I49" s="295"/>
      <c r="J49" s="295"/>
      <c r="K49" s="296"/>
      <c r="L49" s="297"/>
      <c r="M49" s="288"/>
      <c r="N49" s="288"/>
      <c r="O49" s="288"/>
      <c r="P49" s="288"/>
      <c r="Q49" s="287"/>
      <c r="R49" s="289"/>
      <c r="S49" s="290"/>
      <c r="T49" s="291"/>
    </row>
    <row r="50" spans="2:20" ht="16.149999999999999" customHeight="1" x14ac:dyDescent="0.25">
      <c r="B50" s="287"/>
      <c r="C50" s="292"/>
      <c r="D50" s="292"/>
      <c r="E50" s="293"/>
      <c r="F50" s="293"/>
      <c r="G50" s="294"/>
      <c r="H50" s="295"/>
      <c r="I50" s="295"/>
      <c r="J50" s="295"/>
      <c r="K50" s="296"/>
      <c r="L50" s="297"/>
      <c r="M50" s="288"/>
      <c r="N50" s="288"/>
      <c r="O50" s="288"/>
      <c r="P50" s="288"/>
      <c r="Q50" s="287"/>
      <c r="R50" s="289"/>
      <c r="S50" s="290"/>
      <c r="T50" s="291"/>
    </row>
    <row r="51" spans="2:20" ht="16.149999999999999" customHeight="1" x14ac:dyDescent="0.25">
      <c r="B51" s="287"/>
      <c r="C51" s="292"/>
      <c r="D51" s="292"/>
      <c r="E51" s="293"/>
      <c r="F51" s="293"/>
      <c r="G51" s="294"/>
      <c r="H51" s="295"/>
      <c r="I51" s="295"/>
      <c r="J51" s="295"/>
      <c r="K51" s="296"/>
      <c r="L51" s="297"/>
      <c r="M51" s="288"/>
      <c r="N51" s="288"/>
      <c r="O51" s="288"/>
      <c r="P51" s="288"/>
      <c r="Q51" s="287"/>
      <c r="R51" s="289"/>
      <c r="S51" s="290"/>
      <c r="T51" s="291"/>
    </row>
    <row r="52" spans="2:20" ht="16.149999999999999" customHeight="1" x14ac:dyDescent="0.25">
      <c r="B52" s="287"/>
      <c r="C52" s="292"/>
      <c r="D52" s="292"/>
      <c r="E52" s="293"/>
      <c r="F52" s="293"/>
      <c r="G52" s="294"/>
      <c r="H52" s="295"/>
      <c r="I52" s="295"/>
      <c r="J52" s="295"/>
      <c r="K52" s="296"/>
      <c r="L52" s="297"/>
      <c r="M52" s="288"/>
      <c r="N52" s="288"/>
      <c r="O52" s="288"/>
      <c r="P52" s="288"/>
      <c r="Q52" s="287"/>
      <c r="R52" s="289"/>
      <c r="S52" s="290"/>
      <c r="T52" s="291"/>
    </row>
    <row r="53" spans="2:20" ht="16.149999999999999" customHeight="1" x14ac:dyDescent="0.25">
      <c r="B53" s="287"/>
      <c r="C53" s="292"/>
      <c r="D53" s="292"/>
      <c r="E53" s="293"/>
      <c r="F53" s="293"/>
      <c r="G53" s="298"/>
      <c r="H53" s="295"/>
      <c r="I53" s="295"/>
      <c r="J53" s="295"/>
      <c r="K53" s="296"/>
      <c r="L53" s="297"/>
      <c r="M53" s="288"/>
      <c r="N53" s="288"/>
      <c r="O53" s="288"/>
      <c r="P53" s="288"/>
      <c r="Q53" s="287"/>
      <c r="R53" s="289"/>
      <c r="S53" s="290"/>
      <c r="T53" s="291"/>
    </row>
    <row r="54" spans="2:20" ht="16.149999999999999" customHeight="1" x14ac:dyDescent="0.25">
      <c r="B54" s="287"/>
      <c r="C54" s="292"/>
      <c r="D54" s="292"/>
      <c r="E54" s="293"/>
      <c r="F54" s="293"/>
      <c r="G54" s="298"/>
      <c r="H54" s="295"/>
      <c r="I54" s="295"/>
      <c r="J54" s="295"/>
      <c r="K54" s="296"/>
      <c r="L54" s="297"/>
      <c r="M54" s="288"/>
      <c r="N54" s="288"/>
      <c r="O54" s="288"/>
      <c r="P54" s="288"/>
      <c r="Q54" s="287"/>
      <c r="R54" s="289"/>
      <c r="S54" s="290"/>
      <c r="T54" s="291"/>
    </row>
    <row r="55" spans="2:20" ht="16.149999999999999" customHeight="1" x14ac:dyDescent="0.25">
      <c r="B55" s="287"/>
      <c r="C55" s="292"/>
      <c r="D55" s="292"/>
      <c r="E55" s="293"/>
      <c r="F55" s="293"/>
      <c r="G55" s="298"/>
      <c r="H55" s="295"/>
      <c r="I55" s="295"/>
      <c r="J55" s="295"/>
      <c r="K55" s="296"/>
      <c r="L55" s="297"/>
      <c r="M55" s="288"/>
      <c r="N55" s="288"/>
      <c r="O55" s="288"/>
      <c r="P55" s="288"/>
      <c r="Q55" s="287"/>
      <c r="R55" s="289"/>
      <c r="S55" s="290"/>
      <c r="T55" s="291"/>
    </row>
    <row r="56" spans="2:20" ht="16.149999999999999" customHeight="1" x14ac:dyDescent="0.25">
      <c r="B56" s="287"/>
      <c r="C56" s="292"/>
      <c r="D56" s="292"/>
      <c r="E56" s="293"/>
      <c r="F56" s="293"/>
      <c r="G56" s="298"/>
      <c r="H56" s="295"/>
      <c r="I56" s="295"/>
      <c r="J56" s="295"/>
      <c r="K56" s="296"/>
      <c r="L56" s="299"/>
      <c r="M56" s="288"/>
      <c r="N56" s="288"/>
      <c r="O56" s="288"/>
      <c r="P56" s="288"/>
      <c r="Q56" s="287"/>
      <c r="R56" s="289"/>
      <c r="S56" s="290"/>
      <c r="T56" s="291"/>
    </row>
    <row r="57" spans="2:20" ht="16.149999999999999" customHeight="1" x14ac:dyDescent="0.25">
      <c r="B57" s="287"/>
      <c r="C57" s="292"/>
      <c r="D57" s="292"/>
      <c r="E57" s="293"/>
      <c r="F57" s="293"/>
      <c r="G57" s="298"/>
      <c r="H57" s="295"/>
      <c r="I57" s="295"/>
      <c r="J57" s="295"/>
      <c r="K57" s="296"/>
      <c r="L57" s="297"/>
      <c r="M57" s="288"/>
      <c r="N57" s="288"/>
      <c r="O57" s="288"/>
      <c r="P57" s="288"/>
      <c r="Q57" s="287"/>
      <c r="R57" s="289"/>
      <c r="S57" s="290"/>
      <c r="T57" s="291"/>
    </row>
    <row r="58" spans="2:20" ht="16.149999999999999" customHeight="1" x14ac:dyDescent="0.25">
      <c r="B58" s="287"/>
      <c r="C58" s="292"/>
      <c r="D58" s="292"/>
      <c r="E58" s="293"/>
      <c r="F58" s="293"/>
      <c r="G58" s="298"/>
      <c r="H58" s="295"/>
      <c r="I58" s="295"/>
      <c r="J58" s="295"/>
      <c r="K58" s="296"/>
      <c r="L58" s="297"/>
      <c r="M58" s="288"/>
      <c r="N58" s="288"/>
      <c r="O58" s="288"/>
      <c r="P58" s="288"/>
      <c r="Q58" s="287"/>
      <c r="R58" s="289"/>
      <c r="S58" s="290"/>
      <c r="T58" s="291"/>
    </row>
    <row r="59" spans="2:20" ht="16.149999999999999" customHeight="1" x14ac:dyDescent="0.25">
      <c r="B59" s="287"/>
      <c r="C59" s="292"/>
      <c r="D59" s="292"/>
      <c r="E59" s="293"/>
      <c r="F59" s="293"/>
      <c r="G59" s="298"/>
      <c r="H59" s="295"/>
      <c r="I59" s="295"/>
      <c r="J59" s="295"/>
      <c r="K59" s="296"/>
      <c r="L59" s="297"/>
      <c r="M59" s="288"/>
      <c r="N59" s="288"/>
      <c r="O59" s="288"/>
      <c r="P59" s="288"/>
      <c r="Q59" s="287"/>
      <c r="R59" s="289"/>
      <c r="S59" s="290"/>
      <c r="T59" s="291"/>
    </row>
    <row r="60" spans="2:20" ht="16.149999999999999" customHeight="1" x14ac:dyDescent="0.25">
      <c r="B60" s="287"/>
      <c r="C60" s="292"/>
      <c r="D60" s="292"/>
      <c r="E60" s="293"/>
      <c r="F60" s="293"/>
      <c r="G60" s="298"/>
      <c r="H60" s="295"/>
      <c r="I60" s="295"/>
      <c r="J60" s="295"/>
      <c r="K60" s="296"/>
      <c r="L60" s="297"/>
      <c r="M60" s="288"/>
      <c r="N60" s="288"/>
      <c r="O60" s="288"/>
      <c r="P60" s="288"/>
      <c r="Q60" s="287"/>
      <c r="R60" s="289"/>
      <c r="S60" s="290"/>
      <c r="T60" s="291"/>
    </row>
    <row r="61" spans="2:20" ht="16.149999999999999" customHeight="1" x14ac:dyDescent="0.25">
      <c r="B61" s="287"/>
      <c r="C61" s="292"/>
      <c r="D61" s="292"/>
      <c r="E61" s="293"/>
      <c r="F61" s="293"/>
      <c r="G61" s="298"/>
      <c r="H61" s="295"/>
      <c r="I61" s="295"/>
      <c r="J61" s="295"/>
      <c r="K61" s="296"/>
      <c r="L61" s="297"/>
      <c r="M61" s="288"/>
      <c r="N61" s="288"/>
      <c r="O61" s="288"/>
      <c r="P61" s="288"/>
      <c r="Q61" s="287"/>
      <c r="R61" s="289"/>
      <c r="S61" s="290"/>
      <c r="T61" s="291"/>
    </row>
    <row r="62" spans="2:20" ht="16.149999999999999" customHeight="1" x14ac:dyDescent="0.25">
      <c r="B62" s="287"/>
      <c r="C62" s="292"/>
      <c r="D62" s="292"/>
      <c r="E62" s="293"/>
      <c r="F62" s="293"/>
      <c r="G62" s="294"/>
      <c r="H62" s="295"/>
      <c r="I62" s="295"/>
      <c r="J62" s="295"/>
      <c r="K62" s="296"/>
      <c r="L62" s="297"/>
      <c r="M62" s="288"/>
      <c r="N62" s="288"/>
      <c r="O62" s="288"/>
      <c r="P62" s="288"/>
      <c r="Q62" s="287"/>
      <c r="R62" s="289"/>
      <c r="S62" s="290"/>
      <c r="T62" s="291"/>
    </row>
    <row r="63" spans="2:20" ht="16.149999999999999" customHeight="1" x14ac:dyDescent="0.25">
      <c r="B63" s="287"/>
      <c r="C63" s="292"/>
      <c r="D63" s="292"/>
      <c r="E63" s="293"/>
      <c r="F63" s="293"/>
      <c r="G63" s="294"/>
      <c r="H63" s="295"/>
      <c r="I63" s="295"/>
      <c r="J63" s="295"/>
      <c r="K63" s="296"/>
      <c r="L63" s="297"/>
      <c r="M63" s="288"/>
      <c r="N63" s="288"/>
      <c r="O63" s="288"/>
      <c r="P63" s="288"/>
      <c r="Q63" s="287"/>
      <c r="R63" s="289"/>
      <c r="S63" s="290"/>
      <c r="T63" s="291"/>
    </row>
    <row r="64" spans="2:20" ht="16.149999999999999" customHeight="1" x14ac:dyDescent="0.25">
      <c r="B64" s="287"/>
      <c r="C64" s="292"/>
      <c r="D64" s="292"/>
      <c r="E64" s="293"/>
      <c r="F64" s="293"/>
      <c r="G64" s="294"/>
      <c r="H64" s="295"/>
      <c r="I64" s="295"/>
      <c r="J64" s="295"/>
      <c r="K64" s="296"/>
      <c r="L64" s="297"/>
      <c r="M64" s="288"/>
      <c r="N64" s="288"/>
      <c r="O64" s="288"/>
      <c r="P64" s="288"/>
      <c r="Q64" s="287"/>
      <c r="R64" s="289"/>
      <c r="S64" s="290"/>
      <c r="T64" s="291"/>
    </row>
    <row r="65" spans="2:20" ht="16.149999999999999" customHeight="1" x14ac:dyDescent="0.25">
      <c r="B65" s="287"/>
      <c r="C65" s="292"/>
      <c r="D65" s="292"/>
      <c r="E65" s="293"/>
      <c r="F65" s="293"/>
      <c r="G65" s="294"/>
      <c r="H65" s="295"/>
      <c r="I65" s="295"/>
      <c r="J65" s="295"/>
      <c r="K65" s="296"/>
      <c r="L65" s="297"/>
      <c r="M65" s="288"/>
      <c r="N65" s="288"/>
      <c r="O65" s="288"/>
      <c r="P65" s="288"/>
      <c r="Q65" s="287"/>
      <c r="R65" s="289"/>
      <c r="S65" s="290"/>
      <c r="T65" s="291"/>
    </row>
    <row r="66" spans="2:20" ht="16.149999999999999" customHeight="1" x14ac:dyDescent="0.25">
      <c r="B66" s="287"/>
      <c r="C66" s="292"/>
      <c r="D66" s="292"/>
      <c r="E66" s="293"/>
      <c r="F66" s="293"/>
      <c r="G66" s="294"/>
      <c r="H66" s="295"/>
      <c r="I66" s="295"/>
      <c r="J66" s="295"/>
      <c r="K66" s="296"/>
      <c r="L66" s="297"/>
      <c r="M66" s="288"/>
      <c r="N66" s="288"/>
      <c r="O66" s="288"/>
      <c r="P66" s="288"/>
      <c r="Q66" s="287"/>
      <c r="R66" s="289"/>
      <c r="S66" s="290"/>
      <c r="T66" s="291"/>
    </row>
    <row r="67" spans="2:20" ht="16.149999999999999" customHeight="1" x14ac:dyDescent="0.25">
      <c r="B67" s="287"/>
      <c r="C67" s="292"/>
      <c r="D67" s="292"/>
      <c r="E67" s="293"/>
      <c r="F67" s="293"/>
      <c r="G67" s="294"/>
      <c r="H67" s="295"/>
      <c r="I67" s="295"/>
      <c r="J67" s="295"/>
      <c r="K67" s="296"/>
      <c r="L67" s="297"/>
      <c r="M67" s="288"/>
      <c r="N67" s="288"/>
      <c r="O67" s="288"/>
      <c r="P67" s="288"/>
      <c r="Q67" s="287"/>
      <c r="R67" s="289"/>
      <c r="S67" s="290"/>
      <c r="T67" s="291"/>
    </row>
    <row r="68" spans="2:20" ht="16.149999999999999" customHeight="1" x14ac:dyDescent="0.25">
      <c r="B68" s="287"/>
      <c r="C68" s="292"/>
      <c r="D68" s="292"/>
      <c r="E68" s="293"/>
      <c r="F68" s="293"/>
      <c r="G68" s="294"/>
      <c r="H68" s="295"/>
      <c r="I68" s="295"/>
      <c r="J68" s="295"/>
      <c r="K68" s="296"/>
      <c r="L68" s="297"/>
      <c r="M68" s="288"/>
      <c r="N68" s="288"/>
      <c r="O68" s="288"/>
      <c r="P68" s="288"/>
      <c r="Q68" s="287"/>
      <c r="R68" s="289"/>
      <c r="S68" s="290"/>
      <c r="T68" s="291"/>
    </row>
    <row r="69" spans="2:20" ht="16.149999999999999" customHeight="1" x14ac:dyDescent="0.25">
      <c r="B69" s="287"/>
      <c r="C69" s="292"/>
      <c r="D69" s="292"/>
      <c r="E69" s="293"/>
      <c r="F69" s="293"/>
      <c r="G69" s="294"/>
      <c r="H69" s="295"/>
      <c r="I69" s="295"/>
      <c r="J69" s="295"/>
      <c r="K69" s="296"/>
      <c r="L69" s="297"/>
      <c r="M69" s="288"/>
      <c r="N69" s="288"/>
      <c r="O69" s="288"/>
      <c r="P69" s="288"/>
      <c r="Q69" s="287"/>
      <c r="R69" s="289"/>
      <c r="S69" s="290"/>
      <c r="T69" s="291"/>
    </row>
    <row r="70" spans="2:20" ht="16.149999999999999" customHeight="1" x14ac:dyDescent="0.25">
      <c r="B70" s="287"/>
      <c r="C70" s="292"/>
      <c r="D70" s="292"/>
      <c r="E70" s="293"/>
      <c r="F70" s="293"/>
      <c r="G70" s="294"/>
      <c r="H70" s="295"/>
      <c r="I70" s="295"/>
      <c r="J70" s="295"/>
      <c r="K70" s="296"/>
      <c r="L70" s="297"/>
      <c r="M70" s="288"/>
      <c r="N70" s="288"/>
      <c r="O70" s="288"/>
      <c r="P70" s="288"/>
      <c r="Q70" s="287"/>
      <c r="R70" s="289"/>
      <c r="S70" s="290"/>
      <c r="T70" s="291"/>
    </row>
    <row r="71" spans="2:20" ht="16.149999999999999" customHeight="1" x14ac:dyDescent="0.25">
      <c r="B71" s="287"/>
      <c r="C71" s="292"/>
      <c r="D71" s="292"/>
      <c r="E71" s="293"/>
      <c r="F71" s="293"/>
      <c r="G71" s="294"/>
      <c r="H71" s="295"/>
      <c r="I71" s="295"/>
      <c r="J71" s="295"/>
      <c r="K71" s="296"/>
      <c r="L71" s="297"/>
      <c r="M71" s="288"/>
      <c r="N71" s="288"/>
      <c r="O71" s="288"/>
      <c r="P71" s="288"/>
      <c r="Q71" s="287"/>
      <c r="R71" s="289"/>
      <c r="S71" s="290"/>
      <c r="T71" s="291"/>
    </row>
    <row r="72" spans="2:20" ht="16.149999999999999" customHeight="1" x14ac:dyDescent="0.25">
      <c r="B72" s="287"/>
      <c r="C72" s="292"/>
      <c r="D72" s="292"/>
      <c r="E72" s="293"/>
      <c r="F72" s="293"/>
      <c r="G72" s="294"/>
      <c r="H72" s="295"/>
      <c r="I72" s="295"/>
      <c r="J72" s="295"/>
      <c r="K72" s="296"/>
      <c r="L72" s="297"/>
      <c r="M72" s="288"/>
      <c r="N72" s="288"/>
      <c r="O72" s="288"/>
      <c r="P72" s="288"/>
      <c r="Q72" s="287"/>
      <c r="R72" s="289"/>
      <c r="S72" s="290"/>
      <c r="T72" s="291"/>
    </row>
    <row r="73" spans="2:20" ht="16.149999999999999" customHeight="1" x14ac:dyDescent="0.25">
      <c r="B73" s="287"/>
      <c r="C73" s="292"/>
      <c r="D73" s="292"/>
      <c r="E73" s="293"/>
      <c r="F73" s="293"/>
      <c r="G73" s="294"/>
      <c r="H73" s="295"/>
      <c r="I73" s="295"/>
      <c r="J73" s="295"/>
      <c r="K73" s="296"/>
      <c r="L73" s="297"/>
      <c r="M73" s="288"/>
      <c r="N73" s="288"/>
      <c r="O73" s="288"/>
      <c r="P73" s="288"/>
      <c r="Q73" s="287"/>
      <c r="R73" s="289"/>
      <c r="S73" s="290"/>
      <c r="T73" s="291"/>
    </row>
    <row r="74" spans="2:20" ht="16.149999999999999" customHeight="1" x14ac:dyDescent="0.25">
      <c r="B74" s="287"/>
      <c r="C74" s="292"/>
      <c r="D74" s="292"/>
      <c r="E74" s="293"/>
      <c r="F74" s="293"/>
      <c r="G74" s="294"/>
      <c r="H74" s="295"/>
      <c r="I74" s="295"/>
      <c r="J74" s="295"/>
      <c r="K74" s="296"/>
      <c r="L74" s="297"/>
      <c r="M74" s="288"/>
      <c r="N74" s="288"/>
      <c r="O74" s="288"/>
      <c r="P74" s="288"/>
      <c r="Q74" s="287"/>
      <c r="R74" s="289"/>
      <c r="S74" s="290"/>
      <c r="T74" s="291"/>
    </row>
    <row r="75" spans="2:20" ht="16.149999999999999" customHeight="1" x14ac:dyDescent="0.25">
      <c r="B75" s="287"/>
      <c r="C75" s="292"/>
      <c r="D75" s="292"/>
      <c r="E75" s="293"/>
      <c r="F75" s="293"/>
      <c r="G75" s="294"/>
      <c r="H75" s="295"/>
      <c r="I75" s="295"/>
      <c r="J75" s="295"/>
      <c r="K75" s="296"/>
      <c r="L75" s="297"/>
      <c r="M75" s="288"/>
      <c r="N75" s="288"/>
      <c r="O75" s="288"/>
      <c r="P75" s="288"/>
      <c r="Q75" s="287"/>
      <c r="R75" s="289"/>
      <c r="S75" s="290"/>
      <c r="T75" s="291"/>
    </row>
    <row r="76" spans="2:20" ht="16.149999999999999" customHeight="1" x14ac:dyDescent="0.25">
      <c r="B76" s="287"/>
      <c r="C76" s="292"/>
      <c r="D76" s="292"/>
      <c r="E76" s="293"/>
      <c r="F76" s="293"/>
      <c r="G76" s="298"/>
      <c r="H76" s="295"/>
      <c r="I76" s="295"/>
      <c r="J76" s="295"/>
      <c r="K76" s="296"/>
      <c r="L76" s="297"/>
      <c r="M76" s="288"/>
      <c r="N76" s="288"/>
      <c r="O76" s="288"/>
      <c r="P76" s="288"/>
      <c r="Q76" s="287"/>
      <c r="R76" s="289"/>
      <c r="S76" s="290"/>
      <c r="T76" s="291"/>
    </row>
    <row r="77" spans="2:20" ht="16.149999999999999" customHeight="1" x14ac:dyDescent="0.25">
      <c r="B77" s="287"/>
      <c r="C77" s="292"/>
      <c r="D77" s="292"/>
      <c r="E77" s="293"/>
      <c r="F77" s="293"/>
      <c r="G77" s="298"/>
      <c r="H77" s="295"/>
      <c r="I77" s="295"/>
      <c r="J77" s="295"/>
      <c r="K77" s="296"/>
      <c r="L77" s="297"/>
      <c r="M77" s="288"/>
      <c r="N77" s="288"/>
      <c r="O77" s="288"/>
      <c r="P77" s="288"/>
      <c r="Q77" s="287"/>
      <c r="R77" s="289"/>
      <c r="S77" s="290"/>
      <c r="T77" s="291"/>
    </row>
    <row r="78" spans="2:20" ht="16.149999999999999" customHeight="1" x14ac:dyDescent="0.25">
      <c r="B78" s="287"/>
      <c r="C78" s="292"/>
      <c r="D78" s="292"/>
      <c r="E78" s="293"/>
      <c r="F78" s="293"/>
      <c r="G78" s="298"/>
      <c r="H78" s="295"/>
      <c r="I78" s="295"/>
      <c r="J78" s="295"/>
      <c r="K78" s="296"/>
      <c r="L78" s="297"/>
      <c r="M78" s="288"/>
      <c r="N78" s="288"/>
      <c r="O78" s="288"/>
      <c r="P78" s="288"/>
      <c r="Q78" s="287"/>
      <c r="R78" s="289"/>
      <c r="S78" s="290"/>
      <c r="T78" s="291"/>
    </row>
    <row r="79" spans="2:20" ht="16.149999999999999" customHeight="1" x14ac:dyDescent="0.25">
      <c r="B79" s="287"/>
      <c r="C79" s="292"/>
      <c r="D79" s="292"/>
      <c r="E79" s="293"/>
      <c r="F79" s="293"/>
      <c r="G79" s="298"/>
      <c r="H79" s="295"/>
      <c r="I79" s="295"/>
      <c r="J79" s="295"/>
      <c r="K79" s="296"/>
      <c r="L79" s="299"/>
      <c r="M79" s="288"/>
      <c r="N79" s="288"/>
      <c r="O79" s="288"/>
      <c r="P79" s="288"/>
      <c r="Q79" s="287"/>
      <c r="R79" s="289"/>
      <c r="S79" s="290"/>
      <c r="T79" s="291"/>
    </row>
    <row r="80" spans="2:20" ht="16.149999999999999" customHeight="1" x14ac:dyDescent="0.25">
      <c r="B80" s="287"/>
      <c r="C80" s="292"/>
      <c r="D80" s="292"/>
      <c r="E80" s="293"/>
      <c r="F80" s="293"/>
      <c r="G80" s="298"/>
      <c r="H80" s="295"/>
      <c r="I80" s="295"/>
      <c r="J80" s="295"/>
      <c r="K80" s="296"/>
      <c r="L80" s="297"/>
      <c r="M80" s="288"/>
      <c r="N80" s="288"/>
      <c r="O80" s="288"/>
      <c r="P80" s="288"/>
      <c r="Q80" s="287"/>
      <c r="R80" s="289"/>
      <c r="S80" s="290"/>
      <c r="T80" s="291"/>
    </row>
    <row r="81" spans="2:20" ht="16.149999999999999" customHeight="1" x14ac:dyDescent="0.25">
      <c r="B81" s="287"/>
      <c r="C81" s="292"/>
      <c r="D81" s="292"/>
      <c r="E81" s="293"/>
      <c r="F81" s="293"/>
      <c r="G81" s="298"/>
      <c r="H81" s="295"/>
      <c r="I81" s="295"/>
      <c r="J81" s="295"/>
      <c r="K81" s="296"/>
      <c r="L81" s="297"/>
      <c r="M81" s="288"/>
      <c r="N81" s="288"/>
      <c r="O81" s="288"/>
      <c r="P81" s="288"/>
      <c r="Q81" s="287"/>
      <c r="R81" s="289"/>
      <c r="S81" s="290"/>
      <c r="T81" s="291"/>
    </row>
    <row r="82" spans="2:20" ht="16.149999999999999" customHeight="1" x14ac:dyDescent="0.25">
      <c r="B82" s="287"/>
      <c r="C82" s="292"/>
      <c r="D82" s="292"/>
      <c r="E82" s="293"/>
      <c r="F82" s="293"/>
      <c r="G82" s="298"/>
      <c r="H82" s="295"/>
      <c r="I82" s="295"/>
      <c r="J82" s="295"/>
      <c r="K82" s="296"/>
      <c r="L82" s="297"/>
      <c r="M82" s="288"/>
      <c r="N82" s="288"/>
      <c r="O82" s="288"/>
      <c r="P82" s="288"/>
      <c r="Q82" s="287"/>
      <c r="R82" s="289"/>
      <c r="S82" s="290"/>
      <c r="T82" s="291"/>
    </row>
    <row r="83" spans="2:20" ht="16.149999999999999" customHeight="1" x14ac:dyDescent="0.25">
      <c r="B83" s="287"/>
      <c r="C83" s="292"/>
      <c r="D83" s="292"/>
      <c r="E83" s="293"/>
      <c r="F83" s="293"/>
      <c r="G83" s="298"/>
      <c r="H83" s="295"/>
      <c r="I83" s="295"/>
      <c r="J83" s="295"/>
      <c r="K83" s="296"/>
      <c r="L83" s="297"/>
      <c r="M83" s="288"/>
      <c r="N83" s="288"/>
      <c r="O83" s="288"/>
      <c r="P83" s="288"/>
      <c r="Q83" s="287"/>
      <c r="R83" s="289"/>
      <c r="S83" s="290"/>
      <c r="T83" s="291"/>
    </row>
    <row r="84" spans="2:20" ht="16.149999999999999" customHeight="1" x14ac:dyDescent="0.25">
      <c r="B84" s="287"/>
      <c r="C84" s="292"/>
      <c r="D84" s="292"/>
      <c r="E84" s="293"/>
      <c r="F84" s="293"/>
      <c r="G84" s="298"/>
      <c r="H84" s="295"/>
      <c r="I84" s="295"/>
      <c r="J84" s="295"/>
      <c r="K84" s="296"/>
      <c r="L84" s="297"/>
      <c r="M84" s="288"/>
      <c r="N84" s="288"/>
      <c r="O84" s="288"/>
      <c r="P84" s="288"/>
      <c r="Q84" s="287"/>
      <c r="R84" s="289"/>
      <c r="S84" s="290"/>
      <c r="T84" s="291"/>
    </row>
    <row r="85" spans="2:20" ht="16.149999999999999" customHeight="1" x14ac:dyDescent="0.25">
      <c r="B85" s="287"/>
      <c r="C85" s="292"/>
      <c r="D85" s="292"/>
      <c r="E85" s="293"/>
      <c r="F85" s="293"/>
      <c r="G85" s="294"/>
      <c r="H85" s="295"/>
      <c r="I85" s="295"/>
      <c r="J85" s="295"/>
      <c r="K85" s="296"/>
      <c r="L85" s="297"/>
      <c r="M85" s="288"/>
      <c r="N85" s="288"/>
      <c r="O85" s="288"/>
      <c r="P85" s="288"/>
      <c r="Q85" s="287"/>
      <c r="R85" s="289"/>
      <c r="S85" s="290"/>
      <c r="T85" s="291"/>
    </row>
    <row r="86" spans="2:20" ht="16.149999999999999" customHeight="1" x14ac:dyDescent="0.25">
      <c r="B86" s="287"/>
      <c r="C86" s="292"/>
      <c r="D86" s="292"/>
      <c r="E86" s="293"/>
      <c r="F86" s="293"/>
      <c r="G86" s="294"/>
      <c r="H86" s="295"/>
      <c r="I86" s="295"/>
      <c r="J86" s="295"/>
      <c r="K86" s="296"/>
      <c r="L86" s="297"/>
      <c r="M86" s="288"/>
      <c r="N86" s="288"/>
      <c r="O86" s="288"/>
      <c r="P86" s="288"/>
      <c r="Q86" s="287"/>
      <c r="R86" s="289"/>
      <c r="S86" s="290"/>
      <c r="T86" s="291"/>
    </row>
    <row r="87" spans="2:20" ht="16.149999999999999" customHeight="1" x14ac:dyDescent="0.25">
      <c r="B87" s="287"/>
      <c r="C87" s="292"/>
      <c r="D87" s="292"/>
      <c r="E87" s="293"/>
      <c r="F87" s="293"/>
      <c r="G87" s="294"/>
      <c r="H87" s="295"/>
      <c r="I87" s="295"/>
      <c r="J87" s="295"/>
      <c r="K87" s="296"/>
      <c r="L87" s="297"/>
      <c r="M87" s="288"/>
      <c r="N87" s="288"/>
      <c r="O87" s="288"/>
      <c r="P87" s="288"/>
      <c r="Q87" s="287"/>
      <c r="R87" s="289"/>
      <c r="S87" s="290"/>
      <c r="T87" s="291"/>
    </row>
    <row r="88" spans="2:20" ht="16.149999999999999" customHeight="1" x14ac:dyDescent="0.25">
      <c r="B88" s="287"/>
      <c r="C88" s="292"/>
      <c r="D88" s="292"/>
      <c r="E88" s="293"/>
      <c r="F88" s="293"/>
      <c r="G88" s="294"/>
      <c r="H88" s="295"/>
      <c r="I88" s="295"/>
      <c r="J88" s="295"/>
      <c r="K88" s="296"/>
      <c r="L88" s="297"/>
      <c r="M88" s="288"/>
      <c r="N88" s="288"/>
      <c r="O88" s="288"/>
      <c r="P88" s="288"/>
      <c r="Q88" s="287"/>
      <c r="R88" s="289"/>
      <c r="S88" s="290"/>
      <c r="T88" s="291"/>
    </row>
    <row r="89" spans="2:20" ht="16.149999999999999" customHeight="1" x14ac:dyDescent="0.25">
      <c r="B89" s="287"/>
      <c r="C89" s="292"/>
      <c r="D89" s="292"/>
      <c r="E89" s="293"/>
      <c r="F89" s="293"/>
      <c r="G89" s="294"/>
      <c r="H89" s="295"/>
      <c r="I89" s="295"/>
      <c r="J89" s="295"/>
      <c r="K89" s="296"/>
      <c r="L89" s="297"/>
      <c r="M89" s="288"/>
      <c r="N89" s="288"/>
      <c r="O89" s="288"/>
      <c r="P89" s="288"/>
      <c r="Q89" s="287"/>
      <c r="R89" s="289"/>
      <c r="S89" s="290"/>
      <c r="T89" s="291"/>
    </row>
    <row r="90" spans="2:20" ht="16.149999999999999" customHeight="1" x14ac:dyDescent="0.25">
      <c r="B90" s="287"/>
      <c r="C90" s="292"/>
      <c r="D90" s="292"/>
      <c r="E90" s="293"/>
      <c r="F90" s="293"/>
      <c r="G90" s="294"/>
      <c r="H90" s="295"/>
      <c r="I90" s="295"/>
      <c r="J90" s="295"/>
      <c r="K90" s="296"/>
      <c r="L90" s="297"/>
      <c r="M90" s="288"/>
      <c r="N90" s="288"/>
      <c r="O90" s="288"/>
      <c r="P90" s="288"/>
      <c r="Q90" s="287"/>
      <c r="R90" s="289"/>
      <c r="S90" s="290"/>
      <c r="T90" s="291"/>
    </row>
    <row r="91" spans="2:20" ht="16.149999999999999" customHeight="1" x14ac:dyDescent="0.25">
      <c r="B91" s="287"/>
      <c r="C91" s="292"/>
      <c r="D91" s="292"/>
      <c r="E91" s="293"/>
      <c r="F91" s="293"/>
      <c r="G91" s="294"/>
      <c r="H91" s="295"/>
      <c r="I91" s="295"/>
      <c r="J91" s="295"/>
      <c r="K91" s="296"/>
      <c r="L91" s="297"/>
      <c r="M91" s="288"/>
      <c r="N91" s="288"/>
      <c r="O91" s="288"/>
      <c r="P91" s="288"/>
      <c r="Q91" s="287"/>
      <c r="R91" s="289"/>
      <c r="S91" s="290"/>
      <c r="T91" s="291"/>
    </row>
    <row r="92" spans="2:20" ht="16.149999999999999" customHeight="1" x14ac:dyDescent="0.25">
      <c r="B92" s="287"/>
      <c r="C92" s="292"/>
      <c r="D92" s="292"/>
      <c r="E92" s="293"/>
      <c r="F92" s="293"/>
      <c r="G92" s="294"/>
      <c r="H92" s="295"/>
      <c r="I92" s="295"/>
      <c r="J92" s="295"/>
      <c r="K92" s="296"/>
      <c r="L92" s="297"/>
      <c r="M92" s="288"/>
      <c r="N92" s="288"/>
      <c r="O92" s="288"/>
      <c r="P92" s="288"/>
      <c r="Q92" s="287"/>
      <c r="R92" s="289"/>
      <c r="S92" s="290"/>
      <c r="T92" s="291"/>
    </row>
    <row r="93" spans="2:20" ht="16.149999999999999" customHeight="1" x14ac:dyDescent="0.25">
      <c r="B93" s="287"/>
      <c r="C93" s="292"/>
      <c r="D93" s="292"/>
      <c r="E93" s="293"/>
      <c r="F93" s="293"/>
      <c r="G93" s="294"/>
      <c r="H93" s="295"/>
      <c r="I93" s="295"/>
      <c r="J93" s="295"/>
      <c r="K93" s="296"/>
      <c r="L93" s="297"/>
      <c r="M93" s="288"/>
      <c r="N93" s="288"/>
      <c r="O93" s="288"/>
      <c r="P93" s="288"/>
      <c r="Q93" s="287"/>
      <c r="R93" s="289"/>
      <c r="S93" s="290"/>
      <c r="T93" s="291"/>
    </row>
    <row r="94" spans="2:20" ht="16.149999999999999" customHeight="1" x14ac:dyDescent="0.25">
      <c r="B94" s="287"/>
      <c r="C94" s="292"/>
      <c r="D94" s="292"/>
      <c r="E94" s="293"/>
      <c r="F94" s="293"/>
      <c r="G94" s="294"/>
      <c r="H94" s="295"/>
      <c r="I94" s="295"/>
      <c r="J94" s="295"/>
      <c r="K94" s="296"/>
      <c r="L94" s="297"/>
      <c r="M94" s="288"/>
      <c r="N94" s="288"/>
      <c r="O94" s="288"/>
      <c r="P94" s="288"/>
      <c r="Q94" s="287"/>
      <c r="R94" s="289"/>
      <c r="S94" s="290"/>
      <c r="T94" s="291"/>
    </row>
    <row r="95" spans="2:20" ht="16.149999999999999" customHeight="1" x14ac:dyDescent="0.25">
      <c r="B95" s="287"/>
      <c r="C95" s="292"/>
      <c r="D95" s="292"/>
      <c r="E95" s="293"/>
      <c r="F95" s="293"/>
      <c r="G95" s="294"/>
      <c r="H95" s="295"/>
      <c r="I95" s="295"/>
      <c r="J95" s="295"/>
      <c r="K95" s="296"/>
      <c r="L95" s="297"/>
      <c r="M95" s="288"/>
      <c r="N95" s="288"/>
      <c r="O95" s="288"/>
      <c r="P95" s="288"/>
      <c r="Q95" s="287"/>
      <c r="R95" s="289"/>
      <c r="S95" s="290"/>
      <c r="T95" s="291"/>
    </row>
    <row r="96" spans="2:20" ht="16.149999999999999" customHeight="1" x14ac:dyDescent="0.25">
      <c r="B96" s="287"/>
      <c r="C96" s="292"/>
      <c r="D96" s="292"/>
      <c r="E96" s="293"/>
      <c r="F96" s="293"/>
      <c r="G96" s="294"/>
      <c r="H96" s="295"/>
      <c r="I96" s="295"/>
      <c r="J96" s="295"/>
      <c r="K96" s="296"/>
      <c r="L96" s="297"/>
      <c r="M96" s="288"/>
      <c r="N96" s="288"/>
      <c r="O96" s="288"/>
      <c r="P96" s="288"/>
      <c r="Q96" s="287"/>
      <c r="R96" s="289"/>
      <c r="S96" s="290"/>
      <c r="T96" s="291"/>
    </row>
    <row r="97" spans="2:20" ht="16.149999999999999" customHeight="1" x14ac:dyDescent="0.25">
      <c r="B97" s="287"/>
      <c r="C97" s="292"/>
      <c r="D97" s="292"/>
      <c r="E97" s="293"/>
      <c r="F97" s="293"/>
      <c r="G97" s="294"/>
      <c r="H97" s="295"/>
      <c r="I97" s="295"/>
      <c r="J97" s="295"/>
      <c r="K97" s="296"/>
      <c r="L97" s="297"/>
      <c r="M97" s="288"/>
      <c r="N97" s="288"/>
      <c r="O97" s="288"/>
      <c r="P97" s="288"/>
      <c r="Q97" s="287"/>
      <c r="R97" s="289"/>
      <c r="S97" s="290"/>
      <c r="T97" s="291"/>
    </row>
    <row r="98" spans="2:20" ht="16.149999999999999" customHeight="1" x14ac:dyDescent="0.25">
      <c r="B98" s="287"/>
      <c r="C98" s="292"/>
      <c r="D98" s="292"/>
      <c r="E98" s="293"/>
      <c r="F98" s="293"/>
      <c r="G98" s="294"/>
      <c r="H98" s="295"/>
      <c r="I98" s="295"/>
      <c r="J98" s="295"/>
      <c r="K98" s="296"/>
      <c r="L98" s="297"/>
      <c r="M98" s="288"/>
      <c r="N98" s="288"/>
      <c r="O98" s="288"/>
      <c r="P98" s="288"/>
      <c r="Q98" s="287"/>
      <c r="R98" s="289"/>
      <c r="S98" s="290"/>
      <c r="T98" s="291"/>
    </row>
    <row r="99" spans="2:20" ht="16.149999999999999" customHeight="1" x14ac:dyDescent="0.25">
      <c r="B99" s="287"/>
      <c r="C99" s="292"/>
      <c r="D99" s="292"/>
      <c r="E99" s="293"/>
      <c r="F99" s="293"/>
      <c r="G99" s="298"/>
      <c r="H99" s="295"/>
      <c r="I99" s="295"/>
      <c r="J99" s="295"/>
      <c r="K99" s="296"/>
      <c r="L99" s="297"/>
      <c r="M99" s="288"/>
      <c r="N99" s="288"/>
      <c r="O99" s="288"/>
      <c r="P99" s="288"/>
      <c r="Q99" s="287"/>
      <c r="R99" s="289"/>
      <c r="S99" s="290"/>
      <c r="T99" s="291"/>
    </row>
    <row r="100" spans="2:20" ht="16.149999999999999" customHeight="1" x14ac:dyDescent="0.25">
      <c r="B100" s="287"/>
      <c r="C100" s="292"/>
      <c r="D100" s="292"/>
      <c r="E100" s="293"/>
      <c r="F100" s="293"/>
      <c r="G100" s="298"/>
      <c r="H100" s="295"/>
      <c r="I100" s="295"/>
      <c r="J100" s="295"/>
      <c r="K100" s="296"/>
      <c r="L100" s="297"/>
      <c r="M100" s="288"/>
      <c r="N100" s="288"/>
      <c r="O100" s="288"/>
      <c r="P100" s="288"/>
      <c r="Q100" s="287"/>
      <c r="R100" s="289"/>
      <c r="S100" s="290"/>
      <c r="T100" s="291"/>
    </row>
    <row r="101" spans="2:20" ht="16.149999999999999" customHeight="1" x14ac:dyDescent="0.25">
      <c r="B101" s="287"/>
      <c r="C101" s="292"/>
      <c r="D101" s="292"/>
      <c r="E101" s="293"/>
      <c r="F101" s="293"/>
      <c r="G101" s="298"/>
      <c r="H101" s="295"/>
      <c r="I101" s="295"/>
      <c r="J101" s="295"/>
      <c r="K101" s="296"/>
      <c r="L101" s="297"/>
      <c r="M101" s="288"/>
      <c r="N101" s="288"/>
      <c r="O101" s="288"/>
      <c r="P101" s="288"/>
      <c r="Q101" s="287"/>
      <c r="R101" s="289"/>
      <c r="S101" s="290"/>
      <c r="T101" s="291"/>
    </row>
    <row r="102" spans="2:20" ht="16.149999999999999" customHeight="1" x14ac:dyDescent="0.25">
      <c r="B102" s="287"/>
      <c r="C102" s="292"/>
      <c r="D102" s="292"/>
      <c r="E102" s="293"/>
      <c r="F102" s="293"/>
      <c r="G102" s="298"/>
      <c r="H102" s="295"/>
      <c r="I102" s="295"/>
      <c r="J102" s="295"/>
      <c r="K102" s="296"/>
      <c r="L102" s="299"/>
      <c r="M102" s="288"/>
      <c r="N102" s="288"/>
      <c r="O102" s="288"/>
      <c r="P102" s="288"/>
      <c r="Q102" s="287"/>
      <c r="R102" s="289"/>
      <c r="S102" s="290"/>
      <c r="T102" s="291"/>
    </row>
    <row r="103" spans="2:20" ht="16.149999999999999" customHeight="1" x14ac:dyDescent="0.25">
      <c r="B103" s="287"/>
      <c r="C103" s="292"/>
      <c r="D103" s="292"/>
      <c r="E103" s="293"/>
      <c r="F103" s="293"/>
      <c r="G103" s="298"/>
      <c r="H103" s="295"/>
      <c r="I103" s="295"/>
      <c r="J103" s="295"/>
      <c r="K103" s="296"/>
      <c r="L103" s="297"/>
      <c r="M103" s="288"/>
      <c r="N103" s="288"/>
      <c r="O103" s="288"/>
      <c r="P103" s="288"/>
      <c r="Q103" s="287"/>
      <c r="R103" s="289"/>
      <c r="S103" s="290"/>
      <c r="T103" s="291"/>
    </row>
    <row r="104" spans="2:20" ht="16.149999999999999" customHeight="1" x14ac:dyDescent="0.25">
      <c r="B104" s="287"/>
      <c r="C104" s="292"/>
      <c r="D104" s="292"/>
      <c r="E104" s="293"/>
      <c r="F104" s="293"/>
      <c r="G104" s="298"/>
      <c r="H104" s="295"/>
      <c r="I104" s="295"/>
      <c r="J104" s="295"/>
      <c r="K104" s="296"/>
      <c r="L104" s="297"/>
      <c r="M104" s="288"/>
      <c r="N104" s="288"/>
      <c r="O104" s="288"/>
      <c r="P104" s="288"/>
      <c r="Q104" s="287"/>
      <c r="R104" s="289"/>
      <c r="S104" s="290"/>
      <c r="T104" s="291"/>
    </row>
    <row r="105" spans="2:20" ht="16.149999999999999" customHeight="1" x14ac:dyDescent="0.25">
      <c r="B105" s="287"/>
      <c r="C105" s="292"/>
      <c r="D105" s="292"/>
      <c r="E105" s="293"/>
      <c r="F105" s="293"/>
      <c r="G105" s="298"/>
      <c r="H105" s="295"/>
      <c r="I105" s="295"/>
      <c r="J105" s="295"/>
      <c r="K105" s="296"/>
      <c r="L105" s="297"/>
      <c r="M105" s="288"/>
      <c r="N105" s="288"/>
      <c r="O105" s="288"/>
      <c r="P105" s="288"/>
      <c r="Q105" s="287"/>
      <c r="R105" s="289"/>
      <c r="S105" s="290"/>
      <c r="T105" s="291"/>
    </row>
    <row r="106" spans="2:20" ht="16.149999999999999" customHeight="1" x14ac:dyDescent="0.25">
      <c r="B106" s="287"/>
      <c r="C106" s="292"/>
      <c r="D106" s="292"/>
      <c r="E106" s="293"/>
      <c r="F106" s="293"/>
      <c r="G106" s="298"/>
      <c r="H106" s="295"/>
      <c r="I106" s="295"/>
      <c r="J106" s="295"/>
      <c r="K106" s="296"/>
      <c r="L106" s="297"/>
      <c r="M106" s="288"/>
      <c r="N106" s="288"/>
      <c r="O106" s="288"/>
      <c r="P106" s="288"/>
      <c r="Q106" s="287"/>
      <c r="R106" s="289"/>
      <c r="S106" s="290"/>
      <c r="T106" s="291"/>
    </row>
    <row r="107" spans="2:20" ht="16.149999999999999" customHeight="1" x14ac:dyDescent="0.25">
      <c r="B107" s="287"/>
      <c r="C107" s="292"/>
      <c r="D107" s="292"/>
      <c r="E107" s="293"/>
      <c r="F107" s="293"/>
      <c r="G107" s="298"/>
      <c r="H107" s="295"/>
      <c r="I107" s="295"/>
      <c r="J107" s="295"/>
      <c r="K107" s="296"/>
      <c r="L107" s="297"/>
      <c r="M107" s="288"/>
      <c r="N107" s="288"/>
      <c r="O107" s="288"/>
      <c r="P107" s="288"/>
      <c r="Q107" s="287"/>
      <c r="R107" s="289"/>
      <c r="S107" s="290"/>
      <c r="T107" s="291"/>
    </row>
    <row r="108" spans="2:20" ht="16.149999999999999" customHeight="1" x14ac:dyDescent="0.25">
      <c r="B108" s="287"/>
      <c r="C108" s="292"/>
      <c r="D108" s="292"/>
      <c r="E108" s="293"/>
      <c r="F108" s="293"/>
      <c r="G108" s="294"/>
      <c r="H108" s="295"/>
      <c r="I108" s="295"/>
      <c r="J108" s="295"/>
      <c r="K108" s="296"/>
      <c r="L108" s="297"/>
      <c r="M108" s="288"/>
      <c r="N108" s="288"/>
      <c r="O108" s="288"/>
      <c r="P108" s="288"/>
      <c r="Q108" s="287"/>
      <c r="R108" s="289"/>
      <c r="S108" s="290"/>
      <c r="T108" s="291"/>
    </row>
    <row r="109" spans="2:20" ht="16.149999999999999" customHeight="1" x14ac:dyDescent="0.25">
      <c r="B109" s="287"/>
      <c r="C109" s="292"/>
      <c r="D109" s="292"/>
      <c r="E109" s="293"/>
      <c r="F109" s="293"/>
      <c r="G109" s="294"/>
      <c r="H109" s="295"/>
      <c r="I109" s="295"/>
      <c r="J109" s="295"/>
      <c r="K109" s="296"/>
      <c r="L109" s="297"/>
      <c r="M109" s="288"/>
      <c r="N109" s="288"/>
      <c r="O109" s="288"/>
      <c r="P109" s="288"/>
      <c r="Q109" s="287"/>
      <c r="R109" s="289"/>
      <c r="S109" s="290"/>
      <c r="T109" s="291"/>
    </row>
    <row r="110" spans="2:20" ht="16.149999999999999" customHeight="1" x14ac:dyDescent="0.25">
      <c r="B110" s="287"/>
      <c r="C110" s="292"/>
      <c r="D110" s="292"/>
      <c r="E110" s="293"/>
      <c r="F110" s="293"/>
      <c r="G110" s="294"/>
      <c r="H110" s="295"/>
      <c r="I110" s="295"/>
      <c r="J110" s="295"/>
      <c r="K110" s="296"/>
      <c r="L110" s="297"/>
      <c r="M110" s="288"/>
      <c r="N110" s="288"/>
      <c r="O110" s="288"/>
      <c r="P110" s="288"/>
      <c r="Q110" s="287"/>
      <c r="R110" s="289"/>
      <c r="S110" s="290"/>
      <c r="T110" s="291"/>
    </row>
    <row r="111" spans="2:20" ht="16.149999999999999" customHeight="1" x14ac:dyDescent="0.25">
      <c r="B111" s="287"/>
      <c r="C111" s="292"/>
      <c r="D111" s="292"/>
      <c r="E111" s="293"/>
      <c r="F111" s="293"/>
      <c r="G111" s="294"/>
      <c r="H111" s="295"/>
      <c r="I111" s="295"/>
      <c r="J111" s="295"/>
      <c r="K111" s="296"/>
      <c r="L111" s="297"/>
      <c r="M111" s="288"/>
      <c r="N111" s="288"/>
      <c r="O111" s="288"/>
      <c r="P111" s="288"/>
      <c r="Q111" s="287"/>
      <c r="R111" s="289"/>
      <c r="S111" s="290"/>
      <c r="T111" s="291"/>
    </row>
    <row r="112" spans="2:20" ht="16.149999999999999" customHeight="1" x14ac:dyDescent="0.25">
      <c r="B112" s="287"/>
      <c r="C112" s="292"/>
      <c r="D112" s="292"/>
      <c r="E112" s="293"/>
      <c r="F112" s="293"/>
      <c r="G112" s="294"/>
      <c r="H112" s="295"/>
      <c r="I112" s="295"/>
      <c r="J112" s="295"/>
      <c r="K112" s="296"/>
      <c r="L112" s="297"/>
      <c r="M112" s="288"/>
      <c r="N112" s="288"/>
      <c r="O112" s="288"/>
      <c r="P112" s="288"/>
      <c r="Q112" s="287"/>
      <c r="R112" s="289"/>
      <c r="S112" s="290"/>
      <c r="T112" s="291"/>
    </row>
    <row r="113" spans="2:20" ht="16.149999999999999" customHeight="1" x14ac:dyDescent="0.25">
      <c r="B113" s="287"/>
      <c r="C113" s="292"/>
      <c r="D113" s="292"/>
      <c r="E113" s="293"/>
      <c r="F113" s="293"/>
      <c r="G113" s="294"/>
      <c r="H113" s="295"/>
      <c r="I113" s="295"/>
      <c r="J113" s="295"/>
      <c r="K113" s="296"/>
      <c r="L113" s="297"/>
      <c r="M113" s="288"/>
      <c r="N113" s="288"/>
      <c r="O113" s="288"/>
      <c r="P113" s="288"/>
      <c r="Q113" s="287"/>
      <c r="R113" s="289"/>
      <c r="S113" s="290"/>
      <c r="T113" s="291"/>
    </row>
    <row r="114" spans="2:20" ht="16.149999999999999" customHeight="1" x14ac:dyDescent="0.25">
      <c r="B114" s="287"/>
      <c r="C114" s="292"/>
      <c r="D114" s="292"/>
      <c r="E114" s="293"/>
      <c r="F114" s="293"/>
      <c r="G114" s="294"/>
      <c r="H114" s="295"/>
      <c r="I114" s="295"/>
      <c r="J114" s="295"/>
      <c r="K114" s="296"/>
      <c r="L114" s="297"/>
      <c r="M114" s="288"/>
      <c r="N114" s="288"/>
      <c r="O114" s="288"/>
      <c r="P114" s="288"/>
      <c r="Q114" s="287"/>
      <c r="R114" s="289"/>
      <c r="S114" s="290"/>
      <c r="T114" s="291"/>
    </row>
    <row r="115" spans="2:20" ht="16.149999999999999" customHeight="1" x14ac:dyDescent="0.25">
      <c r="B115" s="287"/>
      <c r="C115" s="292"/>
      <c r="D115" s="292"/>
      <c r="E115" s="293"/>
      <c r="F115" s="293"/>
      <c r="G115" s="294"/>
      <c r="H115" s="295"/>
      <c r="I115" s="295"/>
      <c r="J115" s="295"/>
      <c r="K115" s="296"/>
      <c r="L115" s="297"/>
      <c r="M115" s="288"/>
      <c r="N115" s="288"/>
      <c r="O115" s="288"/>
      <c r="P115" s="288"/>
      <c r="Q115" s="287"/>
      <c r="R115" s="289"/>
      <c r="S115" s="290"/>
      <c r="T115" s="291"/>
    </row>
    <row r="116" spans="2:20" ht="16.149999999999999" customHeight="1" x14ac:dyDescent="0.25">
      <c r="B116" s="287"/>
      <c r="C116" s="292"/>
      <c r="D116" s="292"/>
      <c r="E116" s="293"/>
      <c r="F116" s="293"/>
      <c r="G116" s="294"/>
      <c r="H116" s="295"/>
      <c r="I116" s="295"/>
      <c r="J116" s="295"/>
      <c r="K116" s="296"/>
      <c r="L116" s="297"/>
      <c r="M116" s="288"/>
      <c r="N116" s="288"/>
      <c r="O116" s="288"/>
      <c r="P116" s="288"/>
      <c r="Q116" s="287"/>
      <c r="R116" s="289"/>
      <c r="S116" s="290"/>
      <c r="T116" s="291"/>
    </row>
    <row r="117" spans="2:20" ht="16.149999999999999" customHeight="1" x14ac:dyDescent="0.25">
      <c r="B117" s="287"/>
      <c r="C117" s="292"/>
      <c r="D117" s="292"/>
      <c r="E117" s="293"/>
      <c r="F117" s="293"/>
      <c r="G117" s="294"/>
      <c r="H117" s="295"/>
      <c r="I117" s="295"/>
      <c r="J117" s="295"/>
      <c r="K117" s="296"/>
      <c r="L117" s="297"/>
      <c r="M117" s="288"/>
      <c r="N117" s="288"/>
      <c r="O117" s="288"/>
      <c r="P117" s="288"/>
      <c r="Q117" s="287"/>
      <c r="R117" s="289"/>
      <c r="S117" s="290"/>
      <c r="T117" s="291"/>
    </row>
    <row r="118" spans="2:20" ht="16.149999999999999" customHeight="1" x14ac:dyDescent="0.25">
      <c r="B118" s="287"/>
      <c r="C118" s="292"/>
      <c r="D118" s="292"/>
      <c r="E118" s="293"/>
      <c r="F118" s="293"/>
      <c r="G118" s="294"/>
      <c r="H118" s="295"/>
      <c r="I118" s="295"/>
      <c r="J118" s="295"/>
      <c r="K118" s="296"/>
      <c r="L118" s="297"/>
      <c r="M118" s="288"/>
      <c r="N118" s="288"/>
      <c r="O118" s="288"/>
      <c r="P118" s="288"/>
      <c r="Q118" s="287"/>
      <c r="R118" s="289"/>
      <c r="S118" s="290"/>
      <c r="T118" s="291"/>
    </row>
    <row r="119" spans="2:20" ht="16.149999999999999" customHeight="1" x14ac:dyDescent="0.25">
      <c r="B119" s="287"/>
      <c r="C119" s="292"/>
      <c r="D119" s="292"/>
      <c r="E119" s="293"/>
      <c r="F119" s="293"/>
      <c r="G119" s="294"/>
      <c r="H119" s="295"/>
      <c r="I119" s="295"/>
      <c r="J119" s="295"/>
      <c r="K119" s="296"/>
      <c r="L119" s="297"/>
      <c r="M119" s="288"/>
      <c r="N119" s="288"/>
      <c r="O119" s="288"/>
      <c r="P119" s="288"/>
      <c r="Q119" s="287"/>
      <c r="R119" s="289"/>
      <c r="S119" s="290"/>
      <c r="T119" s="291"/>
    </row>
    <row r="120" spans="2:20" ht="16.149999999999999" customHeight="1" x14ac:dyDescent="0.25">
      <c r="B120" s="287"/>
      <c r="C120" s="292"/>
      <c r="D120" s="292"/>
      <c r="E120" s="293"/>
      <c r="F120" s="293"/>
      <c r="G120" s="294"/>
      <c r="H120" s="295"/>
      <c r="I120" s="295"/>
      <c r="J120" s="295"/>
      <c r="K120" s="296"/>
      <c r="L120" s="297"/>
      <c r="M120" s="288"/>
      <c r="N120" s="288"/>
      <c r="O120" s="288"/>
      <c r="P120" s="288"/>
      <c r="Q120" s="287"/>
      <c r="R120" s="289"/>
      <c r="S120" s="290"/>
      <c r="T120" s="291"/>
    </row>
    <row r="121" spans="2:20" ht="16.149999999999999" customHeight="1" x14ac:dyDescent="0.25">
      <c r="B121" s="287"/>
      <c r="C121" s="292"/>
      <c r="D121" s="292"/>
      <c r="E121" s="293"/>
      <c r="F121" s="293"/>
      <c r="G121" s="294"/>
      <c r="H121" s="295"/>
      <c r="I121" s="295"/>
      <c r="J121" s="295"/>
      <c r="K121" s="296"/>
      <c r="L121" s="297"/>
      <c r="M121" s="288"/>
      <c r="N121" s="288"/>
      <c r="O121" s="288"/>
      <c r="P121" s="288"/>
      <c r="Q121" s="287"/>
      <c r="R121" s="289"/>
      <c r="S121" s="290"/>
      <c r="T121" s="291"/>
    </row>
    <row r="122" spans="2:20" ht="16.149999999999999" customHeight="1" x14ac:dyDescent="0.25">
      <c r="B122" s="287"/>
      <c r="C122" s="292"/>
      <c r="D122" s="292"/>
      <c r="E122" s="293"/>
      <c r="F122" s="293"/>
      <c r="G122" s="298"/>
      <c r="H122" s="295"/>
      <c r="I122" s="295"/>
      <c r="J122" s="295"/>
      <c r="K122" s="296"/>
      <c r="L122" s="297"/>
      <c r="M122" s="288"/>
      <c r="N122" s="288"/>
      <c r="O122" s="288"/>
      <c r="P122" s="288"/>
      <c r="Q122" s="287"/>
      <c r="R122" s="289"/>
      <c r="S122" s="290"/>
      <c r="T122" s="291"/>
    </row>
    <row r="123" spans="2:20" ht="16.149999999999999" customHeight="1" x14ac:dyDescent="0.25">
      <c r="B123" s="287"/>
      <c r="C123" s="292"/>
      <c r="D123" s="292"/>
      <c r="E123" s="293"/>
      <c r="F123" s="293"/>
      <c r="G123" s="298"/>
      <c r="H123" s="295"/>
      <c r="I123" s="295"/>
      <c r="J123" s="295"/>
      <c r="K123" s="296"/>
      <c r="L123" s="297"/>
      <c r="M123" s="288"/>
      <c r="N123" s="288"/>
      <c r="O123" s="288"/>
      <c r="P123" s="288"/>
      <c r="Q123" s="287"/>
      <c r="R123" s="289"/>
      <c r="S123" s="290"/>
      <c r="T123" s="291"/>
    </row>
    <row r="124" spans="2:20" ht="16.149999999999999" customHeight="1" x14ac:dyDescent="0.25">
      <c r="B124" s="287"/>
      <c r="C124" s="292"/>
      <c r="D124" s="292"/>
      <c r="E124" s="293"/>
      <c r="F124" s="293"/>
      <c r="G124" s="298"/>
      <c r="H124" s="295"/>
      <c r="I124" s="295"/>
      <c r="J124" s="295"/>
      <c r="K124" s="296"/>
      <c r="L124" s="297"/>
      <c r="M124" s="288"/>
      <c r="N124" s="288"/>
      <c r="O124" s="288"/>
      <c r="P124" s="288"/>
      <c r="Q124" s="287"/>
      <c r="R124" s="289"/>
      <c r="S124" s="290"/>
      <c r="T124" s="291"/>
    </row>
    <row r="125" spans="2:20" ht="16.149999999999999" customHeight="1" x14ac:dyDescent="0.25">
      <c r="B125" s="287"/>
      <c r="C125" s="292"/>
      <c r="D125" s="292"/>
      <c r="E125" s="293"/>
      <c r="F125" s="293"/>
      <c r="G125" s="298"/>
      <c r="H125" s="295"/>
      <c r="I125" s="295"/>
      <c r="J125" s="295"/>
      <c r="K125" s="296"/>
      <c r="L125" s="299"/>
      <c r="M125" s="288"/>
      <c r="N125" s="288"/>
      <c r="O125" s="288"/>
      <c r="P125" s="288"/>
      <c r="Q125" s="287"/>
      <c r="R125" s="289"/>
      <c r="S125" s="290"/>
      <c r="T125" s="291"/>
    </row>
    <row r="126" spans="2:20" ht="16.149999999999999" customHeight="1" x14ac:dyDescent="0.25">
      <c r="B126" s="287"/>
      <c r="C126" s="292"/>
      <c r="D126" s="292"/>
      <c r="E126" s="293"/>
      <c r="F126" s="293"/>
      <c r="G126" s="298"/>
      <c r="H126" s="295"/>
      <c r="I126" s="295"/>
      <c r="J126" s="295"/>
      <c r="K126" s="296"/>
      <c r="L126" s="297"/>
      <c r="M126" s="288"/>
      <c r="N126" s="288"/>
      <c r="O126" s="288"/>
      <c r="P126" s="288"/>
      <c r="Q126" s="287"/>
      <c r="R126" s="289"/>
      <c r="S126" s="290"/>
      <c r="T126" s="291"/>
    </row>
    <row r="127" spans="2:20" ht="16.149999999999999" customHeight="1" x14ac:dyDescent="0.25">
      <c r="B127" s="287"/>
      <c r="C127" s="292"/>
      <c r="D127" s="292"/>
      <c r="E127" s="293"/>
      <c r="F127" s="293"/>
      <c r="G127" s="298"/>
      <c r="H127" s="295"/>
      <c r="I127" s="295"/>
      <c r="J127" s="295"/>
      <c r="K127" s="296"/>
      <c r="L127" s="297"/>
      <c r="M127" s="288"/>
      <c r="N127" s="288"/>
      <c r="O127" s="288"/>
      <c r="P127" s="288"/>
      <c r="Q127" s="287"/>
      <c r="R127" s="289"/>
      <c r="S127" s="290"/>
      <c r="T127" s="291"/>
    </row>
    <row r="128" spans="2:20" ht="16.149999999999999" customHeight="1" x14ac:dyDescent="0.25">
      <c r="B128" s="287"/>
      <c r="C128" s="292"/>
      <c r="D128" s="292"/>
      <c r="E128" s="293"/>
      <c r="F128" s="293"/>
      <c r="G128" s="298"/>
      <c r="H128" s="295"/>
      <c r="I128" s="295"/>
      <c r="J128" s="295"/>
      <c r="K128" s="296"/>
      <c r="L128" s="297"/>
      <c r="M128" s="288"/>
      <c r="N128" s="288"/>
      <c r="O128" s="288"/>
      <c r="P128" s="288"/>
      <c r="Q128" s="287"/>
      <c r="R128" s="289"/>
      <c r="S128" s="290"/>
      <c r="T128" s="291"/>
    </row>
    <row r="129" spans="2:20" ht="16.149999999999999" customHeight="1" x14ac:dyDescent="0.25">
      <c r="B129" s="287"/>
      <c r="C129" s="292"/>
      <c r="D129" s="292"/>
      <c r="E129" s="293"/>
      <c r="F129" s="293"/>
      <c r="G129" s="298"/>
      <c r="H129" s="295"/>
      <c r="I129" s="295"/>
      <c r="J129" s="295"/>
      <c r="K129" s="296"/>
      <c r="L129" s="297"/>
      <c r="M129" s="288"/>
      <c r="N129" s="288"/>
      <c r="O129" s="288"/>
      <c r="P129" s="288"/>
      <c r="Q129" s="287"/>
      <c r="R129" s="289"/>
      <c r="S129" s="290"/>
      <c r="T129" s="291"/>
    </row>
    <row r="130" spans="2:20" ht="16.149999999999999" customHeight="1" x14ac:dyDescent="0.25">
      <c r="B130" s="287"/>
      <c r="C130" s="292"/>
      <c r="D130" s="292"/>
      <c r="E130" s="293"/>
      <c r="F130" s="293"/>
      <c r="G130" s="298"/>
      <c r="H130" s="295"/>
      <c r="I130" s="295"/>
      <c r="J130" s="295"/>
      <c r="K130" s="296"/>
      <c r="L130" s="297"/>
      <c r="M130" s="288"/>
      <c r="N130" s="288"/>
      <c r="O130" s="288"/>
      <c r="P130" s="288"/>
      <c r="Q130" s="287"/>
      <c r="R130" s="289"/>
      <c r="S130" s="290"/>
      <c r="T130" s="291"/>
    </row>
    <row r="131" spans="2:20" ht="16.149999999999999" customHeight="1" x14ac:dyDescent="0.25">
      <c r="B131" s="287"/>
      <c r="C131" s="292"/>
      <c r="D131" s="292"/>
      <c r="E131" s="293"/>
      <c r="F131" s="293"/>
      <c r="G131" s="294"/>
      <c r="H131" s="295"/>
      <c r="I131" s="295"/>
      <c r="J131" s="295"/>
      <c r="K131" s="296"/>
      <c r="L131" s="297"/>
      <c r="M131" s="288"/>
      <c r="N131" s="288"/>
      <c r="O131" s="288"/>
      <c r="P131" s="288"/>
      <c r="Q131" s="287"/>
      <c r="R131" s="289"/>
      <c r="S131" s="290"/>
      <c r="T131" s="291"/>
    </row>
    <row r="132" spans="2:20" ht="16.149999999999999" customHeight="1" x14ac:dyDescent="0.25">
      <c r="B132" s="287"/>
      <c r="C132" s="292"/>
      <c r="D132" s="292"/>
      <c r="E132" s="293"/>
      <c r="F132" s="293"/>
      <c r="G132" s="294"/>
      <c r="H132" s="295"/>
      <c r="I132" s="295"/>
      <c r="J132" s="295"/>
      <c r="K132" s="296"/>
      <c r="L132" s="297"/>
      <c r="M132" s="288"/>
      <c r="N132" s="288"/>
      <c r="O132" s="288"/>
      <c r="P132" s="288"/>
      <c r="Q132" s="287"/>
      <c r="R132" s="289"/>
      <c r="S132" s="290"/>
      <c r="T132" s="291"/>
    </row>
    <row r="133" spans="2:20" ht="16.149999999999999" customHeight="1" x14ac:dyDescent="0.25">
      <c r="B133" s="287"/>
      <c r="C133" s="292"/>
      <c r="D133" s="292"/>
      <c r="E133" s="293"/>
      <c r="F133" s="293"/>
      <c r="G133" s="294"/>
      <c r="H133" s="295"/>
      <c r="I133" s="295"/>
      <c r="J133" s="295"/>
      <c r="K133" s="296"/>
      <c r="L133" s="297"/>
      <c r="M133" s="288"/>
      <c r="N133" s="288"/>
      <c r="O133" s="288"/>
      <c r="P133" s="288"/>
      <c r="Q133" s="287"/>
      <c r="R133" s="289"/>
      <c r="S133" s="290"/>
      <c r="T133" s="291"/>
    </row>
    <row r="134" spans="2:20" ht="16.149999999999999" customHeight="1" x14ac:dyDescent="0.25">
      <c r="B134" s="287"/>
      <c r="C134" s="292"/>
      <c r="D134" s="292"/>
      <c r="E134" s="293"/>
      <c r="F134" s="293"/>
      <c r="G134" s="294"/>
      <c r="H134" s="295"/>
      <c r="I134" s="295"/>
      <c r="J134" s="295"/>
      <c r="K134" s="296"/>
      <c r="L134" s="297"/>
      <c r="M134" s="288"/>
      <c r="N134" s="288"/>
      <c r="O134" s="288"/>
      <c r="P134" s="288"/>
      <c r="Q134" s="287"/>
      <c r="R134" s="289"/>
      <c r="S134" s="290"/>
      <c r="T134" s="291"/>
    </row>
    <row r="135" spans="2:20" ht="16.149999999999999" customHeight="1" x14ac:dyDescent="0.25">
      <c r="B135" s="287"/>
      <c r="C135" s="292"/>
      <c r="D135" s="292"/>
      <c r="E135" s="293"/>
      <c r="F135" s="293"/>
      <c r="G135" s="294"/>
      <c r="H135" s="295"/>
      <c r="I135" s="295"/>
      <c r="J135" s="295"/>
      <c r="K135" s="296"/>
      <c r="L135" s="297"/>
      <c r="M135" s="288"/>
      <c r="N135" s="288"/>
      <c r="O135" s="288"/>
      <c r="P135" s="288"/>
      <c r="Q135" s="287"/>
      <c r="R135" s="289"/>
      <c r="S135" s="290"/>
      <c r="T135" s="291"/>
    </row>
    <row r="136" spans="2:20" ht="16.149999999999999" customHeight="1" x14ac:dyDescent="0.25">
      <c r="B136" s="287"/>
      <c r="C136" s="292"/>
      <c r="D136" s="292"/>
      <c r="E136" s="293"/>
      <c r="F136" s="293"/>
      <c r="G136" s="294"/>
      <c r="H136" s="295"/>
      <c r="I136" s="295"/>
      <c r="J136" s="295"/>
      <c r="K136" s="296"/>
      <c r="L136" s="297"/>
      <c r="M136" s="288"/>
      <c r="N136" s="288"/>
      <c r="O136" s="288"/>
      <c r="P136" s="288"/>
      <c r="Q136" s="287"/>
      <c r="R136" s="289"/>
      <c r="S136" s="290"/>
      <c r="T136" s="291"/>
    </row>
    <row r="137" spans="2:20" ht="16.149999999999999" customHeight="1" x14ac:dyDescent="0.25">
      <c r="B137" s="287"/>
      <c r="C137" s="292"/>
      <c r="D137" s="292"/>
      <c r="E137" s="293"/>
      <c r="F137" s="293"/>
      <c r="G137" s="294"/>
      <c r="H137" s="295"/>
      <c r="I137" s="295"/>
      <c r="J137" s="295"/>
      <c r="K137" s="296"/>
      <c r="L137" s="297"/>
      <c r="M137" s="288"/>
      <c r="N137" s="288"/>
      <c r="O137" s="288"/>
      <c r="P137" s="288"/>
      <c r="Q137" s="287"/>
      <c r="R137" s="289"/>
      <c r="S137" s="290"/>
      <c r="T137" s="291"/>
    </row>
    <row r="138" spans="2:20" ht="16.149999999999999" customHeight="1" x14ac:dyDescent="0.25">
      <c r="B138" s="287"/>
      <c r="C138" s="292"/>
      <c r="D138" s="292"/>
      <c r="E138" s="293"/>
      <c r="F138" s="293"/>
      <c r="G138" s="294"/>
      <c r="H138" s="295"/>
      <c r="I138" s="295"/>
      <c r="J138" s="295"/>
      <c r="K138" s="296"/>
      <c r="L138" s="297"/>
      <c r="M138" s="288"/>
      <c r="N138" s="288"/>
      <c r="O138" s="288"/>
      <c r="P138" s="288"/>
      <c r="Q138" s="287"/>
      <c r="R138" s="289"/>
      <c r="S138" s="290"/>
      <c r="T138" s="291"/>
    </row>
    <row r="139" spans="2:20" ht="16.149999999999999" customHeight="1" x14ac:dyDescent="0.25">
      <c r="B139" s="287"/>
      <c r="C139" s="292"/>
      <c r="D139" s="292"/>
      <c r="E139" s="293"/>
      <c r="F139" s="293"/>
      <c r="G139" s="294"/>
      <c r="H139" s="295"/>
      <c r="I139" s="295"/>
      <c r="J139" s="295"/>
      <c r="K139" s="296"/>
      <c r="L139" s="297"/>
      <c r="M139" s="288"/>
      <c r="N139" s="288"/>
      <c r="O139" s="288"/>
      <c r="P139" s="288"/>
      <c r="Q139" s="287"/>
      <c r="R139" s="289"/>
      <c r="S139" s="290"/>
      <c r="T139" s="291"/>
    </row>
    <row r="140" spans="2:20" ht="16.149999999999999" customHeight="1" x14ac:dyDescent="0.25">
      <c r="B140" s="287"/>
      <c r="C140" s="292"/>
      <c r="D140" s="292"/>
      <c r="E140" s="293"/>
      <c r="F140" s="293"/>
      <c r="G140" s="294"/>
      <c r="H140" s="295"/>
      <c r="I140" s="295"/>
      <c r="J140" s="295"/>
      <c r="K140" s="296"/>
      <c r="L140" s="297"/>
      <c r="M140" s="288"/>
      <c r="N140" s="288"/>
      <c r="O140" s="288"/>
      <c r="P140" s="288"/>
      <c r="Q140" s="287"/>
      <c r="R140" s="289"/>
      <c r="S140" s="290"/>
      <c r="T140" s="291"/>
    </row>
    <row r="141" spans="2:20" ht="16.149999999999999" customHeight="1" x14ac:dyDescent="0.25">
      <c r="B141" s="287"/>
      <c r="C141" s="292"/>
      <c r="D141" s="292"/>
      <c r="E141" s="293"/>
      <c r="F141" s="293"/>
      <c r="G141" s="294"/>
      <c r="H141" s="295"/>
      <c r="I141" s="295"/>
      <c r="J141" s="295"/>
      <c r="K141" s="296"/>
      <c r="L141" s="297"/>
      <c r="M141" s="288"/>
      <c r="N141" s="288"/>
      <c r="O141" s="288"/>
      <c r="P141" s="288"/>
      <c r="Q141" s="287"/>
      <c r="R141" s="289"/>
      <c r="S141" s="290"/>
      <c r="T141" s="291"/>
    </row>
    <row r="142" spans="2:20" ht="16.149999999999999" customHeight="1" x14ac:dyDescent="0.25">
      <c r="B142" s="287"/>
      <c r="C142" s="292"/>
      <c r="D142" s="292"/>
      <c r="E142" s="293"/>
      <c r="F142" s="293"/>
      <c r="G142" s="294"/>
      <c r="H142" s="295"/>
      <c r="I142" s="295"/>
      <c r="J142" s="295"/>
      <c r="K142" s="296"/>
      <c r="L142" s="297"/>
      <c r="M142" s="288"/>
      <c r="N142" s="288"/>
      <c r="O142" s="288"/>
      <c r="P142" s="288"/>
      <c r="Q142" s="287"/>
      <c r="R142" s="289"/>
      <c r="S142" s="290"/>
      <c r="T142" s="291"/>
    </row>
    <row r="143" spans="2:20" ht="16.149999999999999" customHeight="1" x14ac:dyDescent="0.25">
      <c r="B143" s="287"/>
      <c r="C143" s="292"/>
      <c r="D143" s="292"/>
      <c r="E143" s="293"/>
      <c r="F143" s="293"/>
      <c r="G143" s="294"/>
      <c r="H143" s="295"/>
      <c r="I143" s="295"/>
      <c r="J143" s="295"/>
      <c r="K143" s="296"/>
      <c r="L143" s="297"/>
      <c r="M143" s="288"/>
      <c r="N143" s="288"/>
      <c r="O143" s="288"/>
      <c r="P143" s="288"/>
      <c r="Q143" s="287"/>
      <c r="R143" s="289"/>
      <c r="S143" s="290"/>
      <c r="T143" s="291"/>
    </row>
    <row r="144" spans="2:20" ht="16.149999999999999" customHeight="1" x14ac:dyDescent="0.25">
      <c r="B144" s="287"/>
      <c r="C144" s="292"/>
      <c r="D144" s="292"/>
      <c r="E144" s="293"/>
      <c r="F144" s="293"/>
      <c r="G144" s="294"/>
      <c r="H144" s="295"/>
      <c r="I144" s="295"/>
      <c r="J144" s="295"/>
      <c r="K144" s="296"/>
      <c r="L144" s="297"/>
      <c r="M144" s="288"/>
      <c r="N144" s="288"/>
      <c r="O144" s="288"/>
      <c r="P144" s="288"/>
      <c r="Q144" s="287"/>
      <c r="R144" s="289"/>
      <c r="S144" s="290"/>
      <c r="T144" s="291"/>
    </row>
    <row r="145" spans="2:20" ht="16.149999999999999" customHeight="1" x14ac:dyDescent="0.25">
      <c r="B145" s="287"/>
      <c r="C145" s="292"/>
      <c r="D145" s="292"/>
      <c r="E145" s="293"/>
      <c r="F145" s="293"/>
      <c r="G145" s="294"/>
      <c r="H145" s="295"/>
      <c r="I145" s="295"/>
      <c r="J145" s="295"/>
      <c r="K145" s="296"/>
      <c r="L145" s="297"/>
      <c r="M145" s="288"/>
      <c r="N145" s="288"/>
      <c r="O145" s="288"/>
      <c r="P145" s="288"/>
      <c r="Q145" s="287"/>
      <c r="R145" s="289"/>
      <c r="S145" s="290"/>
      <c r="T145" s="291"/>
    </row>
    <row r="146" spans="2:20" ht="16.149999999999999" customHeight="1" x14ac:dyDescent="0.25">
      <c r="B146" s="287"/>
      <c r="C146" s="292"/>
      <c r="D146" s="292"/>
      <c r="E146" s="293"/>
      <c r="F146" s="293"/>
      <c r="G146" s="294"/>
      <c r="H146" s="295"/>
      <c r="I146" s="295"/>
      <c r="J146" s="295"/>
      <c r="K146" s="296"/>
      <c r="L146" s="297"/>
      <c r="M146" s="288"/>
      <c r="N146" s="288"/>
      <c r="O146" s="288"/>
      <c r="P146" s="288"/>
      <c r="Q146" s="287"/>
      <c r="R146" s="289"/>
      <c r="S146" s="290"/>
      <c r="T146" s="291"/>
    </row>
    <row r="147" spans="2:20" ht="16.149999999999999" customHeight="1" x14ac:dyDescent="0.25">
      <c r="B147" s="287"/>
      <c r="C147" s="292"/>
      <c r="D147" s="292"/>
      <c r="E147" s="293"/>
      <c r="F147" s="293"/>
      <c r="G147" s="294"/>
      <c r="H147" s="295"/>
      <c r="I147" s="295"/>
      <c r="J147" s="295"/>
      <c r="K147" s="296"/>
      <c r="L147" s="297"/>
      <c r="M147" s="288"/>
      <c r="N147" s="288"/>
      <c r="O147" s="288"/>
      <c r="P147" s="288"/>
      <c r="Q147" s="287"/>
      <c r="R147" s="289"/>
      <c r="S147" s="290"/>
      <c r="T147" s="291"/>
    </row>
    <row r="148" spans="2:20" ht="16.149999999999999" customHeight="1" x14ac:dyDescent="0.25">
      <c r="B148" s="287"/>
      <c r="C148" s="292"/>
      <c r="D148" s="292"/>
      <c r="E148" s="293"/>
      <c r="F148" s="293"/>
      <c r="G148" s="294"/>
      <c r="H148" s="295"/>
      <c r="I148" s="295"/>
      <c r="J148" s="295"/>
      <c r="K148" s="296"/>
      <c r="L148" s="297"/>
      <c r="M148" s="288"/>
      <c r="N148" s="288"/>
      <c r="O148" s="288"/>
      <c r="P148" s="288"/>
      <c r="Q148" s="287"/>
      <c r="R148" s="289"/>
      <c r="S148" s="290"/>
      <c r="T148" s="291"/>
    </row>
    <row r="149" spans="2:20" ht="16.149999999999999" customHeight="1" x14ac:dyDescent="0.25">
      <c r="B149" s="287"/>
      <c r="C149" s="292"/>
      <c r="D149" s="292"/>
      <c r="E149" s="293"/>
      <c r="F149" s="293"/>
      <c r="G149" s="294"/>
      <c r="H149" s="295"/>
      <c r="I149" s="295"/>
      <c r="J149" s="295"/>
      <c r="K149" s="296"/>
      <c r="L149" s="297"/>
      <c r="M149" s="288"/>
      <c r="N149" s="288"/>
      <c r="O149" s="288"/>
      <c r="P149" s="288"/>
      <c r="Q149" s="287"/>
      <c r="R149" s="289"/>
      <c r="S149" s="290"/>
      <c r="T149" s="291"/>
    </row>
    <row r="150" spans="2:20" ht="16.149999999999999" customHeight="1" x14ac:dyDescent="0.25">
      <c r="B150" s="287"/>
      <c r="C150" s="292"/>
      <c r="D150" s="292"/>
      <c r="E150" s="293"/>
      <c r="F150" s="293"/>
      <c r="G150" s="294"/>
      <c r="H150" s="295"/>
      <c r="I150" s="295"/>
      <c r="J150" s="295"/>
      <c r="K150" s="296"/>
      <c r="L150" s="297"/>
      <c r="M150" s="288"/>
      <c r="N150" s="288"/>
      <c r="O150" s="288"/>
      <c r="P150" s="288"/>
      <c r="Q150" s="287"/>
      <c r="R150" s="289"/>
      <c r="S150" s="290"/>
      <c r="T150" s="291"/>
    </row>
    <row r="151" spans="2:20" ht="16.149999999999999" customHeight="1" x14ac:dyDescent="0.25">
      <c r="B151" s="287"/>
      <c r="C151" s="292"/>
      <c r="D151" s="292"/>
      <c r="E151" s="293"/>
      <c r="F151" s="293"/>
      <c r="G151" s="294"/>
      <c r="H151" s="295"/>
      <c r="I151" s="295"/>
      <c r="J151" s="295"/>
      <c r="K151" s="296"/>
      <c r="L151" s="297"/>
      <c r="M151" s="288"/>
      <c r="N151" s="288"/>
      <c r="O151" s="288"/>
      <c r="P151" s="288"/>
      <c r="Q151" s="287"/>
      <c r="R151" s="289"/>
      <c r="S151" s="290"/>
      <c r="T151" s="291"/>
    </row>
    <row r="152" spans="2:20" ht="16.149999999999999" customHeight="1" x14ac:dyDescent="0.25">
      <c r="B152" s="287"/>
      <c r="C152" s="292"/>
      <c r="D152" s="292"/>
      <c r="E152" s="293"/>
      <c r="F152" s="293"/>
      <c r="G152" s="294"/>
      <c r="H152" s="295"/>
      <c r="I152" s="295"/>
      <c r="J152" s="295"/>
      <c r="K152" s="296"/>
      <c r="L152" s="297"/>
      <c r="M152" s="288"/>
      <c r="N152" s="288"/>
      <c r="O152" s="288"/>
      <c r="P152" s="288"/>
      <c r="Q152" s="287"/>
      <c r="R152" s="289"/>
      <c r="S152" s="290"/>
      <c r="T152" s="291"/>
    </row>
    <row r="153" spans="2:20" ht="16.149999999999999" customHeight="1" x14ac:dyDescent="0.25">
      <c r="B153" s="287"/>
      <c r="C153" s="292"/>
      <c r="D153" s="292"/>
      <c r="E153" s="293"/>
      <c r="F153" s="293"/>
      <c r="G153" s="294"/>
      <c r="H153" s="295"/>
      <c r="I153" s="295"/>
      <c r="J153" s="295"/>
      <c r="K153" s="296"/>
      <c r="L153" s="297"/>
      <c r="M153" s="288"/>
      <c r="N153" s="288"/>
      <c r="O153" s="288"/>
      <c r="P153" s="288"/>
      <c r="Q153" s="287"/>
      <c r="R153" s="289"/>
      <c r="S153" s="290"/>
      <c r="T153" s="291"/>
    </row>
    <row r="154" spans="2:20" ht="16.149999999999999" customHeight="1" x14ac:dyDescent="0.25">
      <c r="B154" s="287"/>
      <c r="C154" s="292"/>
      <c r="D154" s="292"/>
      <c r="E154" s="293"/>
      <c r="F154" s="293"/>
      <c r="G154" s="294"/>
      <c r="H154" s="295"/>
      <c r="I154" s="295"/>
      <c r="J154" s="295"/>
      <c r="K154" s="296"/>
      <c r="L154" s="297"/>
      <c r="M154" s="288"/>
      <c r="N154" s="288"/>
      <c r="O154" s="288"/>
      <c r="P154" s="288"/>
      <c r="Q154" s="287"/>
      <c r="R154" s="289"/>
      <c r="S154" s="290"/>
      <c r="T154" s="291"/>
    </row>
    <row r="155" spans="2:20" ht="16.149999999999999" customHeight="1" x14ac:dyDescent="0.25">
      <c r="B155" s="287"/>
      <c r="C155" s="292"/>
      <c r="D155" s="292"/>
      <c r="E155" s="293"/>
      <c r="F155" s="293"/>
      <c r="G155" s="294"/>
      <c r="H155" s="295"/>
      <c r="I155" s="295"/>
      <c r="J155" s="295"/>
      <c r="K155" s="296"/>
      <c r="L155" s="297"/>
      <c r="M155" s="288"/>
      <c r="N155" s="288"/>
      <c r="O155" s="288"/>
      <c r="P155" s="288"/>
      <c r="Q155" s="287"/>
      <c r="R155" s="289"/>
      <c r="S155" s="290"/>
      <c r="T155" s="291"/>
    </row>
    <row r="156" spans="2:20" ht="16.149999999999999" customHeight="1" x14ac:dyDescent="0.25">
      <c r="B156" s="287"/>
      <c r="C156" s="292"/>
      <c r="D156" s="292"/>
      <c r="E156" s="293"/>
      <c r="F156" s="293"/>
      <c r="G156" s="294"/>
      <c r="H156" s="295"/>
      <c r="I156" s="295"/>
      <c r="J156" s="295"/>
      <c r="K156" s="296"/>
      <c r="L156" s="297"/>
      <c r="M156" s="288"/>
      <c r="N156" s="288"/>
      <c r="O156" s="288"/>
      <c r="P156" s="288"/>
      <c r="Q156" s="287"/>
      <c r="R156" s="289"/>
      <c r="S156" s="290"/>
      <c r="T156" s="291"/>
    </row>
    <row r="157" spans="2:20" ht="16.149999999999999" customHeight="1" x14ac:dyDescent="0.25">
      <c r="B157" s="287"/>
      <c r="C157" s="292"/>
      <c r="D157" s="292"/>
      <c r="E157" s="293"/>
      <c r="F157" s="293"/>
      <c r="G157" s="294"/>
      <c r="H157" s="295"/>
      <c r="I157" s="295"/>
      <c r="J157" s="295"/>
      <c r="K157" s="296"/>
      <c r="L157" s="297"/>
      <c r="M157" s="288"/>
      <c r="N157" s="288"/>
      <c r="O157" s="288"/>
      <c r="P157" s="288"/>
      <c r="Q157" s="287"/>
      <c r="R157" s="289"/>
      <c r="S157" s="290"/>
      <c r="T157" s="291"/>
    </row>
    <row r="158" spans="2:20" ht="16.149999999999999" customHeight="1" x14ac:dyDescent="0.25">
      <c r="B158" s="287"/>
      <c r="C158" s="292"/>
      <c r="D158" s="292"/>
      <c r="E158" s="293"/>
      <c r="F158" s="293"/>
      <c r="G158" s="294"/>
      <c r="H158" s="295"/>
      <c r="I158" s="295"/>
      <c r="J158" s="295"/>
      <c r="K158" s="296"/>
      <c r="L158" s="297"/>
      <c r="M158" s="288"/>
      <c r="N158" s="288"/>
      <c r="O158" s="288"/>
      <c r="P158" s="288"/>
      <c r="Q158" s="287"/>
      <c r="R158" s="289"/>
      <c r="S158" s="290"/>
      <c r="T158" s="291"/>
    </row>
    <row r="159" spans="2:20" ht="16.149999999999999" customHeight="1" x14ac:dyDescent="0.25">
      <c r="B159" s="287"/>
      <c r="C159" s="292"/>
      <c r="D159" s="292"/>
      <c r="E159" s="293"/>
      <c r="F159" s="293"/>
      <c r="G159" s="294"/>
      <c r="H159" s="295"/>
      <c r="I159" s="295"/>
      <c r="J159" s="295"/>
      <c r="K159" s="296"/>
      <c r="L159" s="297"/>
      <c r="M159" s="288"/>
      <c r="N159" s="288"/>
      <c r="O159" s="288"/>
      <c r="P159" s="288"/>
      <c r="Q159" s="287"/>
      <c r="R159" s="289"/>
      <c r="S159" s="290"/>
      <c r="T159" s="291"/>
    </row>
    <row r="160" spans="2:20" ht="16.149999999999999" customHeight="1" x14ac:dyDescent="0.25">
      <c r="B160" s="287"/>
      <c r="C160" s="292"/>
      <c r="D160" s="292"/>
      <c r="E160" s="293"/>
      <c r="F160" s="293"/>
      <c r="G160" s="294"/>
      <c r="H160" s="295"/>
      <c r="I160" s="295"/>
      <c r="J160" s="295"/>
      <c r="K160" s="296"/>
      <c r="L160" s="297"/>
      <c r="M160" s="288"/>
      <c r="N160" s="288"/>
      <c r="O160" s="288"/>
      <c r="P160" s="288"/>
      <c r="Q160" s="287"/>
      <c r="R160" s="289"/>
      <c r="S160" s="290"/>
      <c r="T160" s="291"/>
    </row>
    <row r="161" spans="2:20" ht="16.149999999999999" customHeight="1" x14ac:dyDescent="0.25">
      <c r="B161" s="287"/>
      <c r="C161" s="292"/>
      <c r="D161" s="292"/>
      <c r="E161" s="293"/>
      <c r="F161" s="293"/>
      <c r="G161" s="294"/>
      <c r="H161" s="295"/>
      <c r="I161" s="295"/>
      <c r="J161" s="295"/>
      <c r="K161" s="296"/>
      <c r="L161" s="297"/>
      <c r="M161" s="288"/>
      <c r="N161" s="288"/>
      <c r="O161" s="288"/>
      <c r="P161" s="288"/>
      <c r="Q161" s="287"/>
      <c r="R161" s="289"/>
      <c r="S161" s="290"/>
      <c r="T161" s="291"/>
    </row>
    <row r="162" spans="2:20" ht="16.149999999999999" customHeight="1" x14ac:dyDescent="0.25">
      <c r="B162" s="287"/>
      <c r="C162" s="292"/>
      <c r="D162" s="292"/>
      <c r="E162" s="293"/>
      <c r="F162" s="293"/>
      <c r="G162" s="294"/>
      <c r="H162" s="295"/>
      <c r="I162" s="295"/>
      <c r="J162" s="295"/>
      <c r="K162" s="296"/>
      <c r="L162" s="297"/>
      <c r="M162" s="288"/>
      <c r="N162" s="288"/>
      <c r="O162" s="288"/>
      <c r="P162" s="288"/>
      <c r="Q162" s="287"/>
      <c r="R162" s="289"/>
      <c r="S162" s="290"/>
      <c r="T162" s="291"/>
    </row>
    <row r="163" spans="2:20" ht="16.149999999999999" customHeight="1" x14ac:dyDescent="0.25">
      <c r="B163" s="287"/>
      <c r="C163" s="292"/>
      <c r="D163" s="292"/>
      <c r="E163" s="293"/>
      <c r="F163" s="293"/>
      <c r="G163" s="294"/>
      <c r="H163" s="295"/>
      <c r="I163" s="295"/>
      <c r="J163" s="295"/>
      <c r="K163" s="296"/>
      <c r="L163" s="297"/>
      <c r="M163" s="288"/>
      <c r="N163" s="288"/>
      <c r="O163" s="288"/>
      <c r="P163" s="288"/>
      <c r="Q163" s="287"/>
      <c r="R163" s="289"/>
      <c r="S163" s="290"/>
      <c r="T163" s="291"/>
    </row>
    <row r="164" spans="2:20" ht="16.149999999999999" customHeight="1" x14ac:dyDescent="0.25">
      <c r="B164" s="287"/>
      <c r="C164" s="292"/>
      <c r="D164" s="292"/>
      <c r="E164" s="293"/>
      <c r="F164" s="293"/>
      <c r="G164" s="294"/>
      <c r="H164" s="295"/>
      <c r="I164" s="295"/>
      <c r="J164" s="295"/>
      <c r="K164" s="296"/>
      <c r="L164" s="297"/>
      <c r="M164" s="288"/>
      <c r="N164" s="288"/>
      <c r="O164" s="288"/>
      <c r="P164" s="288"/>
      <c r="Q164" s="287"/>
      <c r="R164" s="289"/>
      <c r="S164" s="290"/>
      <c r="T164" s="291"/>
    </row>
    <row r="165" spans="2:20" ht="16.149999999999999" customHeight="1" x14ac:dyDescent="0.25">
      <c r="B165" s="287"/>
      <c r="C165" s="292"/>
      <c r="D165" s="292"/>
      <c r="E165" s="293"/>
      <c r="F165" s="293"/>
      <c r="G165" s="294"/>
      <c r="H165" s="295"/>
      <c r="I165" s="295"/>
      <c r="J165" s="295"/>
      <c r="K165" s="296"/>
      <c r="L165" s="297"/>
      <c r="M165" s="288"/>
      <c r="N165" s="288"/>
      <c r="O165" s="288"/>
      <c r="P165" s="288"/>
      <c r="Q165" s="287"/>
      <c r="R165" s="289"/>
      <c r="S165" s="290"/>
      <c r="T165" s="291"/>
    </row>
    <row r="166" spans="2:20" ht="16.149999999999999" customHeight="1" x14ac:dyDescent="0.25">
      <c r="B166" s="287"/>
      <c r="C166" s="292"/>
      <c r="D166" s="292"/>
      <c r="E166" s="293"/>
      <c r="F166" s="293"/>
      <c r="G166" s="294"/>
      <c r="H166" s="295"/>
      <c r="I166" s="295"/>
      <c r="J166" s="295"/>
      <c r="K166" s="296"/>
      <c r="L166" s="297"/>
      <c r="M166" s="288"/>
      <c r="N166" s="288"/>
      <c r="O166" s="288"/>
      <c r="P166" s="288"/>
      <c r="Q166" s="287"/>
      <c r="R166" s="289"/>
      <c r="S166" s="290"/>
      <c r="T166" s="291"/>
    </row>
    <row r="167" spans="2:20" ht="16.149999999999999" customHeight="1" x14ac:dyDescent="0.25">
      <c r="B167" s="287"/>
      <c r="C167" s="292"/>
      <c r="D167" s="292"/>
      <c r="E167" s="293"/>
      <c r="F167" s="293"/>
      <c r="G167" s="294"/>
      <c r="H167" s="295"/>
      <c r="I167" s="295"/>
      <c r="J167" s="295"/>
      <c r="K167" s="296"/>
      <c r="L167" s="297"/>
      <c r="M167" s="288"/>
      <c r="N167" s="288"/>
      <c r="O167" s="288"/>
      <c r="P167" s="288"/>
      <c r="Q167" s="287"/>
      <c r="R167" s="289"/>
      <c r="S167" s="290"/>
      <c r="T167" s="291"/>
    </row>
    <row r="168" spans="2:20" ht="16.149999999999999" customHeight="1" x14ac:dyDescent="0.25">
      <c r="B168" s="287"/>
      <c r="C168" s="292"/>
      <c r="D168" s="292"/>
      <c r="E168" s="293"/>
      <c r="F168" s="293"/>
      <c r="G168" s="294"/>
      <c r="H168" s="295"/>
      <c r="I168" s="295"/>
      <c r="J168" s="295"/>
      <c r="K168" s="296"/>
      <c r="L168" s="297"/>
      <c r="M168" s="288"/>
      <c r="N168" s="288"/>
      <c r="O168" s="288"/>
      <c r="P168" s="288"/>
      <c r="Q168" s="287"/>
      <c r="R168" s="289"/>
      <c r="S168" s="290"/>
      <c r="T168" s="291"/>
    </row>
    <row r="169" spans="2:20" ht="16.149999999999999" customHeight="1" x14ac:dyDescent="0.25">
      <c r="B169" s="287"/>
      <c r="C169" s="292"/>
      <c r="D169" s="292"/>
      <c r="E169" s="293"/>
      <c r="F169" s="293"/>
      <c r="G169" s="294"/>
      <c r="H169" s="295"/>
      <c r="I169" s="295"/>
      <c r="J169" s="295"/>
      <c r="K169" s="296"/>
      <c r="L169" s="297"/>
      <c r="M169" s="288"/>
      <c r="N169" s="288"/>
      <c r="O169" s="288"/>
      <c r="P169" s="288"/>
      <c r="Q169" s="287"/>
      <c r="R169" s="289"/>
      <c r="S169" s="290"/>
      <c r="T169" s="291"/>
    </row>
    <row r="170" spans="2:20" ht="16.149999999999999" customHeight="1" x14ac:dyDescent="0.25">
      <c r="B170" s="287"/>
      <c r="C170" s="292"/>
      <c r="D170" s="292"/>
      <c r="E170" s="293"/>
      <c r="F170" s="293"/>
      <c r="G170" s="294"/>
      <c r="H170" s="295"/>
      <c r="I170" s="295"/>
      <c r="J170" s="295"/>
      <c r="K170" s="296"/>
      <c r="L170" s="297"/>
      <c r="M170" s="288"/>
      <c r="N170" s="288"/>
      <c r="O170" s="288"/>
      <c r="P170" s="288"/>
      <c r="Q170" s="287"/>
      <c r="R170" s="289"/>
      <c r="S170" s="290"/>
      <c r="T170" s="291"/>
    </row>
    <row r="171" spans="2:20" ht="16.149999999999999" customHeight="1" x14ac:dyDescent="0.25">
      <c r="B171" s="287"/>
      <c r="C171" s="292"/>
      <c r="D171" s="292"/>
      <c r="E171" s="293"/>
      <c r="F171" s="293"/>
      <c r="G171" s="294"/>
      <c r="H171" s="295"/>
      <c r="I171" s="295"/>
      <c r="J171" s="295"/>
      <c r="K171" s="296"/>
      <c r="L171" s="297"/>
      <c r="M171" s="288"/>
      <c r="N171" s="288"/>
      <c r="O171" s="288"/>
      <c r="P171" s="288"/>
      <c r="Q171" s="287"/>
      <c r="R171" s="289"/>
      <c r="S171" s="290"/>
      <c r="T171" s="291"/>
    </row>
    <row r="172" spans="2:20" ht="16.149999999999999" customHeight="1" x14ac:dyDescent="0.25">
      <c r="B172" s="287"/>
      <c r="C172" s="292"/>
      <c r="D172" s="292"/>
      <c r="E172" s="293"/>
      <c r="F172" s="293"/>
      <c r="G172" s="294"/>
      <c r="H172" s="295"/>
      <c r="I172" s="295"/>
      <c r="J172" s="295"/>
      <c r="K172" s="296"/>
      <c r="L172" s="297"/>
      <c r="M172" s="288"/>
      <c r="N172" s="288"/>
      <c r="O172" s="288"/>
      <c r="P172" s="288"/>
      <c r="Q172" s="287"/>
      <c r="R172" s="289"/>
      <c r="S172" s="290"/>
      <c r="T172" s="291"/>
    </row>
    <row r="173" spans="2:20" ht="16.149999999999999" customHeight="1" x14ac:dyDescent="0.25">
      <c r="B173" s="287"/>
      <c r="C173" s="292"/>
      <c r="D173" s="292"/>
      <c r="E173" s="293"/>
      <c r="F173" s="293"/>
      <c r="G173" s="294"/>
      <c r="H173" s="295"/>
      <c r="I173" s="295"/>
      <c r="J173" s="295"/>
      <c r="K173" s="296"/>
      <c r="L173" s="297"/>
      <c r="M173" s="288"/>
      <c r="N173" s="288"/>
      <c r="O173" s="288"/>
      <c r="P173" s="288"/>
      <c r="Q173" s="287"/>
      <c r="R173" s="289"/>
      <c r="S173" s="290"/>
      <c r="T173" s="291"/>
    </row>
    <row r="174" spans="2:20" ht="16.149999999999999" customHeight="1" x14ac:dyDescent="0.25">
      <c r="B174" s="287"/>
      <c r="C174" s="292"/>
      <c r="D174" s="292"/>
      <c r="E174" s="293"/>
      <c r="F174" s="293"/>
      <c r="G174" s="294"/>
      <c r="H174" s="295"/>
      <c r="I174" s="295"/>
      <c r="J174" s="295"/>
      <c r="K174" s="296"/>
      <c r="L174" s="297"/>
      <c r="M174" s="288"/>
      <c r="N174" s="288"/>
      <c r="O174" s="288"/>
      <c r="P174" s="288"/>
      <c r="Q174" s="287"/>
      <c r="R174" s="289"/>
      <c r="S174" s="290"/>
      <c r="T174" s="291"/>
    </row>
    <row r="175" spans="2:20" ht="16.149999999999999" customHeight="1" x14ac:dyDescent="0.25">
      <c r="B175" s="287"/>
      <c r="C175" s="292"/>
      <c r="D175" s="292"/>
      <c r="E175" s="293"/>
      <c r="F175" s="293"/>
      <c r="G175" s="294"/>
      <c r="H175" s="295"/>
      <c r="I175" s="295"/>
      <c r="J175" s="295"/>
      <c r="K175" s="296"/>
      <c r="L175" s="297"/>
      <c r="M175" s="288"/>
      <c r="N175" s="288"/>
      <c r="O175" s="288"/>
      <c r="P175" s="288"/>
      <c r="Q175" s="287"/>
      <c r="R175" s="289"/>
      <c r="S175" s="290"/>
      <c r="T175" s="291"/>
    </row>
    <row r="176" spans="2:20" ht="16.149999999999999" customHeight="1" x14ac:dyDescent="0.25">
      <c r="B176" s="287"/>
      <c r="C176" s="292"/>
      <c r="D176" s="292"/>
      <c r="E176" s="293"/>
      <c r="F176" s="293"/>
      <c r="G176" s="294"/>
      <c r="H176" s="295"/>
      <c r="I176" s="295"/>
      <c r="J176" s="295"/>
      <c r="K176" s="296"/>
      <c r="L176" s="297"/>
      <c r="M176" s="288"/>
      <c r="N176" s="288"/>
      <c r="O176" s="288"/>
      <c r="P176" s="288"/>
      <c r="Q176" s="287"/>
      <c r="R176" s="289"/>
      <c r="S176" s="290"/>
      <c r="T176" s="291"/>
    </row>
    <row r="177" spans="2:20" ht="16.149999999999999" customHeight="1" x14ac:dyDescent="0.25">
      <c r="B177" s="287"/>
      <c r="C177" s="292"/>
      <c r="D177" s="292"/>
      <c r="E177" s="293"/>
      <c r="F177" s="293"/>
      <c r="G177" s="294"/>
      <c r="H177" s="295"/>
      <c r="I177" s="295"/>
      <c r="J177" s="295"/>
      <c r="K177" s="296"/>
      <c r="L177" s="297"/>
      <c r="M177" s="288"/>
      <c r="N177" s="288"/>
      <c r="O177" s="288"/>
      <c r="P177" s="288"/>
      <c r="Q177" s="287"/>
      <c r="R177" s="289"/>
      <c r="S177" s="290"/>
      <c r="T177" s="291"/>
    </row>
    <row r="178" spans="2:20" ht="16.149999999999999" customHeight="1" x14ac:dyDescent="0.25">
      <c r="B178" s="287"/>
      <c r="C178" s="292"/>
      <c r="D178" s="292"/>
      <c r="E178" s="293"/>
      <c r="F178" s="293"/>
      <c r="G178" s="294"/>
      <c r="H178" s="295"/>
      <c r="I178" s="295"/>
      <c r="J178" s="295"/>
      <c r="K178" s="296"/>
      <c r="L178" s="297"/>
      <c r="M178" s="288"/>
      <c r="N178" s="288"/>
      <c r="O178" s="288"/>
      <c r="P178" s="288"/>
      <c r="Q178" s="287"/>
      <c r="R178" s="289"/>
      <c r="S178" s="290"/>
      <c r="T178" s="291"/>
    </row>
    <row r="179" spans="2:20" ht="16.149999999999999" customHeight="1" x14ac:dyDescent="0.25">
      <c r="B179" s="287"/>
      <c r="C179" s="292"/>
      <c r="D179" s="292"/>
      <c r="E179" s="293"/>
      <c r="F179" s="293"/>
      <c r="G179" s="294"/>
      <c r="H179" s="295"/>
      <c r="I179" s="295"/>
      <c r="J179" s="295"/>
      <c r="K179" s="296"/>
      <c r="L179" s="297"/>
      <c r="M179" s="288"/>
      <c r="N179" s="288"/>
      <c r="O179" s="288"/>
      <c r="P179" s="288"/>
      <c r="Q179" s="287"/>
      <c r="R179" s="289"/>
      <c r="S179" s="290"/>
      <c r="T179" s="291"/>
    </row>
    <row r="180" spans="2:20" ht="16.149999999999999" customHeight="1" x14ac:dyDescent="0.25">
      <c r="B180" s="287"/>
      <c r="C180" s="292"/>
      <c r="D180" s="292"/>
      <c r="E180" s="293"/>
      <c r="F180" s="293"/>
      <c r="G180" s="294"/>
      <c r="H180" s="295"/>
      <c r="I180" s="295"/>
      <c r="J180" s="295"/>
      <c r="K180" s="296"/>
      <c r="L180" s="297"/>
      <c r="M180" s="288"/>
      <c r="N180" s="288"/>
      <c r="O180" s="288"/>
      <c r="P180" s="288"/>
      <c r="Q180" s="287"/>
      <c r="R180" s="289"/>
      <c r="S180" s="290"/>
      <c r="T180" s="291"/>
    </row>
    <row r="181" spans="2:20" ht="16.149999999999999" customHeight="1" x14ac:dyDescent="0.25">
      <c r="B181" s="287"/>
      <c r="C181" s="292"/>
      <c r="D181" s="292"/>
      <c r="E181" s="293"/>
      <c r="F181" s="293"/>
      <c r="G181" s="294"/>
      <c r="H181" s="295"/>
      <c r="I181" s="295"/>
      <c r="J181" s="295"/>
      <c r="K181" s="296"/>
      <c r="L181" s="297"/>
      <c r="M181" s="288"/>
      <c r="N181" s="288"/>
      <c r="O181" s="288"/>
      <c r="P181" s="288"/>
      <c r="Q181" s="287"/>
      <c r="R181" s="289"/>
      <c r="S181" s="290"/>
      <c r="T181" s="291"/>
    </row>
    <row r="182" spans="2:20" ht="16.149999999999999" customHeight="1" x14ac:dyDescent="0.25">
      <c r="B182" s="287"/>
      <c r="C182" s="292"/>
      <c r="D182" s="292"/>
      <c r="E182" s="293"/>
      <c r="F182" s="293"/>
      <c r="G182" s="294"/>
      <c r="H182" s="295"/>
      <c r="I182" s="295"/>
      <c r="J182" s="295"/>
      <c r="K182" s="296"/>
      <c r="L182" s="297"/>
      <c r="M182" s="288"/>
      <c r="N182" s="288"/>
      <c r="O182" s="288"/>
      <c r="P182" s="288"/>
      <c r="Q182" s="287"/>
      <c r="R182" s="289"/>
      <c r="S182" s="290"/>
      <c r="T182" s="291"/>
    </row>
    <row r="183" spans="2:20" ht="16.149999999999999" customHeight="1" x14ac:dyDescent="0.25">
      <c r="B183" s="287"/>
      <c r="C183" s="292"/>
      <c r="D183" s="292"/>
      <c r="E183" s="293"/>
      <c r="F183" s="293"/>
      <c r="G183" s="294"/>
      <c r="H183" s="295"/>
      <c r="I183" s="295"/>
      <c r="J183" s="295"/>
      <c r="K183" s="296"/>
      <c r="L183" s="297"/>
      <c r="M183" s="288"/>
      <c r="N183" s="288"/>
      <c r="O183" s="288"/>
      <c r="P183" s="288"/>
      <c r="Q183" s="287"/>
      <c r="R183" s="289"/>
      <c r="S183" s="290"/>
      <c r="T183" s="291"/>
    </row>
    <row r="184" spans="2:20" ht="16.149999999999999" customHeight="1" x14ac:dyDescent="0.25">
      <c r="B184" s="287"/>
      <c r="C184" s="292"/>
      <c r="D184" s="292"/>
      <c r="E184" s="293"/>
      <c r="F184" s="293"/>
      <c r="G184" s="294"/>
      <c r="H184" s="295"/>
      <c r="I184" s="295"/>
      <c r="J184" s="295"/>
      <c r="K184" s="296"/>
      <c r="L184" s="297"/>
      <c r="M184" s="288"/>
      <c r="N184" s="288"/>
      <c r="O184" s="288"/>
      <c r="P184" s="288"/>
      <c r="Q184" s="287"/>
      <c r="R184" s="289"/>
      <c r="S184" s="290"/>
      <c r="T184" s="291"/>
    </row>
    <row r="185" spans="2:20" ht="16.149999999999999" customHeight="1" x14ac:dyDescent="0.25">
      <c r="B185" s="287"/>
      <c r="C185" s="292"/>
      <c r="D185" s="292"/>
      <c r="E185" s="293"/>
      <c r="F185" s="293"/>
      <c r="G185" s="294"/>
      <c r="H185" s="295"/>
      <c r="I185" s="295"/>
      <c r="J185" s="295"/>
      <c r="K185" s="296"/>
      <c r="L185" s="297"/>
      <c r="M185" s="288"/>
      <c r="N185" s="288"/>
      <c r="O185" s="288"/>
      <c r="P185" s="288"/>
      <c r="Q185" s="287"/>
      <c r="R185" s="289"/>
      <c r="S185" s="290"/>
      <c r="T185" s="291"/>
    </row>
    <row r="186" spans="2:20" ht="16.149999999999999" customHeight="1" x14ac:dyDescent="0.25">
      <c r="B186" s="287"/>
      <c r="C186" s="292"/>
      <c r="D186" s="292"/>
      <c r="E186" s="293"/>
      <c r="F186" s="293"/>
      <c r="G186" s="294"/>
      <c r="H186" s="295"/>
      <c r="I186" s="295"/>
      <c r="J186" s="295"/>
      <c r="K186" s="296"/>
      <c r="L186" s="297"/>
      <c r="M186" s="288"/>
      <c r="N186" s="288"/>
      <c r="O186" s="288"/>
      <c r="P186" s="288"/>
      <c r="Q186" s="287"/>
      <c r="R186" s="289"/>
      <c r="S186" s="290"/>
      <c r="T186" s="291"/>
    </row>
    <row r="187" spans="2:20" ht="16.149999999999999" customHeight="1" x14ac:dyDescent="0.25">
      <c r="B187" s="287"/>
      <c r="C187" s="292"/>
      <c r="D187" s="292"/>
      <c r="E187" s="293"/>
      <c r="F187" s="293"/>
      <c r="G187" s="294"/>
      <c r="H187" s="295"/>
      <c r="I187" s="295"/>
      <c r="J187" s="295"/>
      <c r="K187" s="296"/>
      <c r="L187" s="297"/>
      <c r="M187" s="288"/>
      <c r="N187" s="288"/>
      <c r="O187" s="288"/>
      <c r="P187" s="288"/>
      <c r="Q187" s="287"/>
      <c r="R187" s="289"/>
      <c r="S187" s="290"/>
      <c r="T187" s="291"/>
    </row>
    <row r="188" spans="2:20" ht="16.149999999999999" customHeight="1" x14ac:dyDescent="0.25">
      <c r="B188" s="287"/>
      <c r="C188" s="292"/>
      <c r="D188" s="292"/>
      <c r="E188" s="293"/>
      <c r="F188" s="293"/>
      <c r="G188" s="294"/>
      <c r="H188" s="295"/>
      <c r="I188" s="295"/>
      <c r="J188" s="295"/>
      <c r="K188" s="296"/>
      <c r="L188" s="297"/>
      <c r="M188" s="288"/>
      <c r="N188" s="288"/>
      <c r="O188" s="288"/>
      <c r="P188" s="288"/>
      <c r="Q188" s="287"/>
      <c r="R188" s="289"/>
      <c r="S188" s="290"/>
      <c r="T188" s="291"/>
    </row>
    <row r="189" spans="2:20" ht="16.149999999999999" customHeight="1" x14ac:dyDescent="0.25">
      <c r="B189" s="287"/>
      <c r="C189" s="292"/>
      <c r="D189" s="292"/>
      <c r="E189" s="293"/>
      <c r="F189" s="293"/>
      <c r="G189" s="294"/>
      <c r="H189" s="295"/>
      <c r="I189" s="295"/>
      <c r="J189" s="295"/>
      <c r="K189" s="296"/>
      <c r="L189" s="297"/>
      <c r="M189" s="288"/>
      <c r="N189" s="288"/>
      <c r="O189" s="288"/>
      <c r="P189" s="288"/>
      <c r="Q189" s="287"/>
      <c r="R189" s="289"/>
      <c r="S189" s="290"/>
      <c r="T189" s="291"/>
    </row>
    <row r="190" spans="2:20" ht="16.149999999999999" customHeight="1" x14ac:dyDescent="0.25">
      <c r="B190" s="287"/>
      <c r="C190" s="292"/>
      <c r="D190" s="292"/>
      <c r="E190" s="293"/>
      <c r="F190" s="293"/>
      <c r="G190" s="294"/>
      <c r="H190" s="295"/>
      <c r="I190" s="295"/>
      <c r="J190" s="295"/>
      <c r="K190" s="296"/>
      <c r="L190" s="297"/>
      <c r="M190" s="288"/>
      <c r="N190" s="288"/>
      <c r="O190" s="288"/>
      <c r="P190" s="288"/>
      <c r="Q190" s="287"/>
      <c r="R190" s="289"/>
      <c r="S190" s="290"/>
      <c r="T190" s="291"/>
    </row>
    <row r="191" spans="2:20" ht="16.149999999999999" customHeight="1" x14ac:dyDescent="0.25">
      <c r="B191" s="287"/>
      <c r="C191" s="292"/>
      <c r="D191" s="292"/>
      <c r="E191" s="293"/>
      <c r="F191" s="293"/>
      <c r="G191" s="294"/>
      <c r="H191" s="295"/>
      <c r="I191" s="295"/>
      <c r="J191" s="295"/>
      <c r="K191" s="296"/>
      <c r="L191" s="297"/>
      <c r="M191" s="288"/>
      <c r="N191" s="288"/>
      <c r="O191" s="288"/>
      <c r="P191" s="288"/>
      <c r="Q191" s="287"/>
      <c r="R191" s="289"/>
      <c r="S191" s="290"/>
      <c r="T191" s="291"/>
    </row>
    <row r="192" spans="2:20" ht="16.149999999999999" customHeight="1" x14ac:dyDescent="0.25">
      <c r="B192" s="287"/>
      <c r="C192" s="292"/>
      <c r="D192" s="292"/>
      <c r="E192" s="293"/>
      <c r="F192" s="293"/>
      <c r="G192" s="294"/>
      <c r="H192" s="295"/>
      <c r="I192" s="295"/>
      <c r="J192" s="295"/>
      <c r="K192" s="296"/>
      <c r="L192" s="297"/>
      <c r="M192" s="288"/>
      <c r="N192" s="288"/>
      <c r="O192" s="288"/>
      <c r="P192" s="288"/>
      <c r="Q192" s="287"/>
      <c r="R192" s="289"/>
      <c r="S192" s="290"/>
      <c r="T192" s="291"/>
    </row>
    <row r="193" spans="2:20" ht="16.149999999999999" customHeight="1" x14ac:dyDescent="0.25">
      <c r="B193" s="287"/>
      <c r="C193" s="292"/>
      <c r="D193" s="292"/>
      <c r="E193" s="293"/>
      <c r="F193" s="293"/>
      <c r="G193" s="294"/>
      <c r="H193" s="295"/>
      <c r="I193" s="295"/>
      <c r="J193" s="295"/>
      <c r="K193" s="296"/>
      <c r="L193" s="297"/>
      <c r="M193" s="288"/>
      <c r="N193" s="288"/>
      <c r="O193" s="288"/>
      <c r="P193" s="288"/>
      <c r="Q193" s="287"/>
      <c r="R193" s="289"/>
      <c r="S193" s="290"/>
      <c r="T193" s="291"/>
    </row>
    <row r="194" spans="2:20" ht="16.149999999999999" customHeight="1" x14ac:dyDescent="0.25">
      <c r="B194" s="287"/>
      <c r="C194" s="292"/>
      <c r="D194" s="292"/>
      <c r="E194" s="293"/>
      <c r="F194" s="293"/>
      <c r="G194" s="294"/>
      <c r="H194" s="295"/>
      <c r="I194" s="295"/>
      <c r="J194" s="295"/>
      <c r="K194" s="296"/>
      <c r="L194" s="297"/>
      <c r="M194" s="288"/>
      <c r="N194" s="288"/>
      <c r="O194" s="288"/>
      <c r="P194" s="288"/>
      <c r="Q194" s="287"/>
      <c r="R194" s="289"/>
      <c r="S194" s="290"/>
      <c r="T194" s="291"/>
    </row>
    <row r="195" spans="2:20" ht="16.149999999999999" customHeight="1" x14ac:dyDescent="0.25">
      <c r="B195" s="287"/>
      <c r="C195" s="292"/>
      <c r="D195" s="292"/>
      <c r="E195" s="293"/>
      <c r="F195" s="293"/>
      <c r="G195" s="294"/>
      <c r="H195" s="295"/>
      <c r="I195" s="295"/>
      <c r="J195" s="295"/>
      <c r="K195" s="296"/>
      <c r="L195" s="297"/>
      <c r="M195" s="288"/>
      <c r="N195" s="288"/>
      <c r="O195" s="288"/>
      <c r="P195" s="288"/>
      <c r="Q195" s="287"/>
      <c r="R195" s="289"/>
      <c r="S195" s="290"/>
      <c r="T195" s="291"/>
    </row>
    <row r="196" spans="2:20" ht="16.149999999999999" customHeight="1" x14ac:dyDescent="0.25">
      <c r="B196" s="287"/>
      <c r="C196" s="292"/>
      <c r="D196" s="292"/>
      <c r="E196" s="293"/>
      <c r="F196" s="293"/>
      <c r="G196" s="294"/>
      <c r="H196" s="295"/>
      <c r="I196" s="295"/>
      <c r="J196" s="295"/>
      <c r="K196" s="296"/>
      <c r="L196" s="297"/>
      <c r="M196" s="288"/>
      <c r="N196" s="288"/>
      <c r="O196" s="288"/>
      <c r="P196" s="288"/>
      <c r="Q196" s="287"/>
      <c r="R196" s="289"/>
      <c r="S196" s="290"/>
      <c r="T196" s="291"/>
    </row>
    <row r="197" spans="2:20" ht="16.149999999999999" customHeight="1" x14ac:dyDescent="0.25">
      <c r="B197" s="287"/>
      <c r="C197" s="292"/>
      <c r="D197" s="292"/>
      <c r="E197" s="293"/>
      <c r="F197" s="293"/>
      <c r="G197" s="294"/>
      <c r="H197" s="295"/>
      <c r="I197" s="295"/>
      <c r="J197" s="295"/>
      <c r="K197" s="296"/>
      <c r="L197" s="297"/>
      <c r="M197" s="288"/>
      <c r="N197" s="288"/>
      <c r="O197" s="288"/>
      <c r="P197" s="288"/>
      <c r="Q197" s="287"/>
      <c r="R197" s="289"/>
      <c r="S197" s="290"/>
      <c r="T197" s="291"/>
    </row>
    <row r="198" spans="2:20" ht="16.149999999999999" customHeight="1" x14ac:dyDescent="0.25">
      <c r="B198" s="287"/>
      <c r="C198" s="292"/>
      <c r="D198" s="292"/>
      <c r="E198" s="293"/>
      <c r="F198" s="293"/>
      <c r="G198" s="294"/>
      <c r="H198" s="295"/>
      <c r="I198" s="295"/>
      <c r="J198" s="295"/>
      <c r="K198" s="296"/>
      <c r="L198" s="297"/>
      <c r="M198" s="288"/>
      <c r="N198" s="288"/>
      <c r="O198" s="288"/>
      <c r="P198" s="288"/>
      <c r="Q198" s="287"/>
      <c r="R198" s="289"/>
      <c r="S198" s="290"/>
      <c r="T198" s="291"/>
    </row>
    <row r="199" spans="2:20" ht="16.149999999999999" customHeight="1" x14ac:dyDescent="0.25">
      <c r="B199" s="287"/>
      <c r="C199" s="292"/>
      <c r="D199" s="292"/>
      <c r="E199" s="293"/>
      <c r="F199" s="293"/>
      <c r="G199" s="294"/>
      <c r="H199" s="295"/>
      <c r="I199" s="295"/>
      <c r="J199" s="295"/>
      <c r="K199" s="296"/>
      <c r="L199" s="297"/>
      <c r="M199" s="288"/>
      <c r="N199" s="288"/>
      <c r="O199" s="288"/>
      <c r="P199" s="288"/>
      <c r="Q199" s="287"/>
      <c r="R199" s="289"/>
      <c r="S199" s="290"/>
      <c r="T199" s="291"/>
    </row>
    <row r="200" spans="2:20" ht="16.149999999999999" customHeight="1" x14ac:dyDescent="0.25">
      <c r="B200" s="287"/>
      <c r="C200" s="292"/>
      <c r="D200" s="292"/>
      <c r="E200" s="293"/>
      <c r="F200" s="293"/>
      <c r="G200" s="294"/>
      <c r="H200" s="295"/>
      <c r="I200" s="295"/>
      <c r="J200" s="295"/>
      <c r="K200" s="296"/>
      <c r="L200" s="297"/>
      <c r="M200" s="288"/>
      <c r="N200" s="288"/>
      <c r="O200" s="288"/>
      <c r="P200" s="288"/>
      <c r="Q200" s="287"/>
      <c r="R200" s="289"/>
      <c r="S200" s="290"/>
      <c r="T200" s="291"/>
    </row>
    <row r="201" spans="2:20" ht="16.149999999999999" customHeight="1" x14ac:dyDescent="0.25">
      <c r="B201" s="287"/>
      <c r="C201" s="292"/>
      <c r="D201" s="292"/>
      <c r="E201" s="293"/>
      <c r="F201" s="293"/>
      <c r="G201" s="294"/>
      <c r="H201" s="295"/>
      <c r="I201" s="295"/>
      <c r="J201" s="295"/>
      <c r="K201" s="296"/>
      <c r="L201" s="297"/>
      <c r="M201" s="288"/>
      <c r="N201" s="288"/>
      <c r="O201" s="288"/>
      <c r="P201" s="288"/>
      <c r="Q201" s="287"/>
      <c r="R201" s="289"/>
      <c r="S201" s="290"/>
      <c r="T201" s="291"/>
    </row>
    <row r="202" spans="2:20" ht="16.149999999999999" customHeight="1" x14ac:dyDescent="0.25">
      <c r="B202" s="287"/>
      <c r="C202" s="292"/>
      <c r="D202" s="292"/>
      <c r="E202" s="293"/>
      <c r="F202" s="293"/>
      <c r="G202" s="294"/>
      <c r="H202" s="295"/>
      <c r="I202" s="295"/>
      <c r="J202" s="295"/>
      <c r="K202" s="296"/>
      <c r="L202" s="297"/>
      <c r="M202" s="288"/>
      <c r="N202" s="288"/>
      <c r="O202" s="288"/>
      <c r="P202" s="288"/>
      <c r="Q202" s="287"/>
      <c r="R202" s="289"/>
      <c r="S202" s="290"/>
      <c r="T202" s="291"/>
    </row>
    <row r="203" spans="2:20" ht="16.149999999999999" customHeight="1" x14ac:dyDescent="0.25">
      <c r="B203" s="287"/>
      <c r="C203" s="292"/>
      <c r="D203" s="292"/>
      <c r="E203" s="293"/>
      <c r="F203" s="293"/>
      <c r="G203" s="294"/>
      <c r="H203" s="295"/>
      <c r="I203" s="295"/>
      <c r="J203" s="295"/>
      <c r="K203" s="296"/>
      <c r="L203" s="297"/>
      <c r="M203" s="288"/>
      <c r="N203" s="288"/>
      <c r="O203" s="288"/>
      <c r="P203" s="288"/>
      <c r="Q203" s="287"/>
      <c r="R203" s="289"/>
      <c r="S203" s="290"/>
      <c r="T203" s="291"/>
    </row>
    <row r="204" spans="2:20" ht="16.149999999999999" customHeight="1" x14ac:dyDescent="0.25">
      <c r="B204" s="287"/>
      <c r="C204" s="292"/>
      <c r="D204" s="292"/>
      <c r="E204" s="293"/>
      <c r="F204" s="293"/>
      <c r="G204" s="294"/>
      <c r="H204" s="295"/>
      <c r="I204" s="295"/>
      <c r="J204" s="295"/>
      <c r="K204" s="296"/>
      <c r="L204" s="297"/>
      <c r="M204" s="288"/>
      <c r="N204" s="288"/>
      <c r="O204" s="288"/>
      <c r="P204" s="288"/>
      <c r="Q204" s="287"/>
      <c r="R204" s="289"/>
      <c r="S204" s="290"/>
      <c r="T204" s="291"/>
    </row>
    <row r="205" spans="2:20" ht="16.149999999999999" customHeight="1" x14ac:dyDescent="0.25">
      <c r="B205" s="287"/>
      <c r="C205" s="292"/>
      <c r="D205" s="292"/>
      <c r="E205" s="293"/>
      <c r="F205" s="293"/>
      <c r="G205" s="294"/>
      <c r="H205" s="295"/>
      <c r="I205" s="295"/>
      <c r="J205" s="295"/>
      <c r="K205" s="296"/>
      <c r="L205" s="297"/>
      <c r="M205" s="288"/>
      <c r="N205" s="288"/>
      <c r="O205" s="288"/>
      <c r="P205" s="288"/>
      <c r="Q205" s="287"/>
      <c r="R205" s="289"/>
      <c r="S205" s="290"/>
      <c r="T205" s="291"/>
    </row>
    <row r="206" spans="2:20" ht="16.149999999999999" customHeight="1" x14ac:dyDescent="0.25">
      <c r="B206" s="287"/>
      <c r="C206" s="292"/>
      <c r="D206" s="292"/>
      <c r="E206" s="293"/>
      <c r="F206" s="293"/>
      <c r="G206" s="294"/>
      <c r="H206" s="295"/>
      <c r="I206" s="295"/>
      <c r="J206" s="295"/>
      <c r="K206" s="296"/>
      <c r="L206" s="297"/>
      <c r="M206" s="288"/>
      <c r="N206" s="288"/>
      <c r="O206" s="288"/>
      <c r="P206" s="288"/>
      <c r="Q206" s="287"/>
      <c r="R206" s="289"/>
      <c r="S206" s="290"/>
      <c r="T206" s="291"/>
    </row>
  </sheetData>
  <sheetProtection algorithmName="SHA-512" hashValue="U4qNOEuLqkYUppa4Iz1bLe2hF3Hhm2pCGU+mWRREMysllmGIh70xegg4rMUOz7VmeED0um2HedKdRHxpGU2FOQ==" saltValue="2MRqDmma4M/g0Jr+R4ypNw==" spinCount="100000" sheet="1" objects="1" scenarios="1" formatColumns="0"/>
  <phoneticPr fontId="2" type="noConversion"/>
  <conditionalFormatting sqref="G7:K18">
    <cfRule type="expression" dxfId="2" priority="10">
      <formula>$D7="P"</formula>
    </cfRule>
  </conditionalFormatting>
  <conditionalFormatting sqref="T7:T18">
    <cfRule type="expression" dxfId="0" priority="5">
      <formula>LEN(T7)&gt;0</formula>
    </cfRule>
  </conditionalFormatting>
  <dataValidations count="2">
    <dataValidation type="whole" errorStyle="information" operator="greaterThan" allowBlank="1" showInputMessage="1" showErrorMessage="1" errorTitle="ID must be a number" error="ID must hava a number value" sqref="B7:B18" xr:uid="{F8674265-A447-49E7-8CCE-7FD459C7041A}">
      <formula1>0</formula1>
    </dataValidation>
    <dataValidation type="list" allowBlank="1" showInputMessage="1" showErrorMessage="1" sqref="F7:F18" xr:uid="{F6632C90-9F5B-4676-872D-6DABC1C60F6A}">
      <formula1>dv_employee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73" fitToHeight="0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4" id="{E78924A5-A080-4B06-90DD-58137F006FA8}">
            <xm:f>Calculations!$S7=1</xm:f>
            <x14:dxf>
              <font>
                <color theme="0"/>
              </font>
              <fill>
                <patternFill>
                  <bgColor rgb="FFAF2F11"/>
                </patternFill>
              </fill>
            </x14:dxf>
          </x14:cfRule>
          <xm:sqref>C7:C18</xm:sqref>
        </x14:conditionalFormatting>
        <x14:conditionalFormatting xmlns:xm="http://schemas.microsoft.com/office/excel/2006/main">
          <x14:cfRule type="expression" priority="3" id="{7ABD52A6-F0BE-4782-AA12-1511281992E3}">
            <xm:f>Calculations!$T7=1</xm:f>
            <x14:dxf>
              <font>
                <color theme="0"/>
              </font>
              <fill>
                <patternFill>
                  <bgColor rgb="FFAF2F11"/>
                </patternFill>
              </fill>
            </x14:dxf>
          </x14:cfRule>
          <xm:sqref>D7:D18</xm:sqref>
        </x14:conditionalFormatting>
        <x14:conditionalFormatting xmlns:xm="http://schemas.microsoft.com/office/excel/2006/main">
          <x14:cfRule type="expression" priority="2" id="{702E1ED2-F7E9-4EE2-B5FE-87BB6BE06724}">
            <xm:f>Calculations!$U7=1</xm:f>
            <x14:dxf>
              <font>
                <color theme="0"/>
              </font>
              <fill>
                <patternFill>
                  <bgColor rgb="FFAF2F11"/>
                </patternFill>
              </fill>
            </x14:dxf>
          </x14:cfRule>
          <xm:sqref>F7:F18</xm:sqref>
        </x14:conditionalFormatting>
        <x14:conditionalFormatting xmlns:xm="http://schemas.microsoft.com/office/excel/2006/main">
          <x14:cfRule type="expression" priority="1" id="{EBE7838E-BB66-41B8-AD2D-50E378A9A9AF}">
            <xm:f>Calculations!$V7=1</xm:f>
            <x14:dxf>
              <font>
                <color theme="0"/>
              </font>
              <fill>
                <patternFill>
                  <bgColor rgb="FFAF2F11"/>
                </patternFill>
              </fill>
            </x14:dxf>
          </x14:cfRule>
          <xm:sqref>K7:K18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7531B0BC-0A35-483E-BCD5-DDB261C57E73}">
          <x14:formula1>
            <xm:f>OFFSET(Calculations!$CI$39,0,0,MAX(Calculations!$CG$39:$CG$43),1)</xm:f>
          </x14:formula1>
          <xm:sqref>C7:C18</xm:sqref>
        </x14:dataValidation>
        <x14:dataValidation type="list" allowBlank="1" showInputMessage="1" showErrorMessage="1" xr:uid="{4AC9BE52-68F0-4C90-9E41-68EAC084D52F}">
          <x14:formula1>
            <xm:f>OFFSET(Calculations!$CL$46,,,MAX(Calculations!$CF$45:$CF$49))</xm:f>
          </x14:formula1>
          <xm:sqref>D7:D18</xm:sqref>
        </x14:dataValidation>
        <x14:dataValidation type="list" allowBlank="1" showInputMessage="1" showErrorMessage="1" xr:uid="{2C55446B-8867-4DF6-9F3C-A9A3EDA7F578}">
          <x14:formula1>
            <xm:f>OFFSET(Calculations!$CI$52,,,MAX(Calculations!$CF$52:$CF$55,1))</xm:f>
          </x14:formula1>
          <xm:sqref>K7:K18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C0BA3-E665-4ABC-9BA0-585BD009B1B1}">
  <sheetPr>
    <pageSetUpPr autoPageBreaks="0" fitToPage="1"/>
  </sheetPr>
  <dimension ref="A1:AT213"/>
  <sheetViews>
    <sheetView showGridLines="0" showRowColHeaders="0" zoomScaleNormal="100" workbookViewId="0">
      <pane ySplit="13" topLeftCell="A14" activePane="bottomLeft" state="frozen"/>
      <selection pane="bottomLeft" activeCell="A14" sqref="A14"/>
    </sheetView>
  </sheetViews>
  <sheetFormatPr defaultRowHeight="15" x14ac:dyDescent="0.25"/>
  <cols>
    <col min="1" max="1" width="3.7109375" style="16" customWidth="1"/>
    <col min="2" max="2" width="3.7109375" style="1" customWidth="1"/>
    <col min="3" max="3" width="14" style="1" customWidth="1"/>
    <col min="4" max="9" width="4" style="1" customWidth="1"/>
    <col min="10" max="44" width="4.5703125" style="1" customWidth="1"/>
    <col min="45" max="45" width="2.7109375" style="1" customWidth="1"/>
    <col min="46" max="16384" width="9.140625" style="1"/>
  </cols>
  <sheetData>
    <row r="1" spans="1:46" s="5" customFormat="1" ht="6.75" customHeight="1" x14ac:dyDescent="0.25">
      <c r="B1" s="6"/>
      <c r="J1" s="7"/>
      <c r="K1" s="7"/>
      <c r="L1" s="7"/>
    </row>
    <row r="2" spans="1:46" s="8" customFormat="1" ht="20.100000000000001" customHeight="1" x14ac:dyDescent="0.25">
      <c r="B2" s="42"/>
      <c r="C2" s="130" t="s">
        <v>212</v>
      </c>
      <c r="D2" s="130"/>
      <c r="E2" s="130"/>
      <c r="F2" s="130"/>
      <c r="G2" s="130"/>
      <c r="H2" s="130"/>
      <c r="I2" s="43"/>
      <c r="J2" s="43"/>
      <c r="K2" s="43"/>
      <c r="L2" s="43"/>
      <c r="M2" s="43"/>
      <c r="N2" s="43"/>
      <c r="O2" s="43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  <c r="AI2" s="44"/>
      <c r="AJ2" s="44"/>
      <c r="AK2" s="44"/>
      <c r="AL2" s="44"/>
      <c r="AM2" s="44"/>
      <c r="AN2" s="44"/>
      <c r="AO2" s="44"/>
      <c r="AP2" s="44"/>
      <c r="AQ2" s="44"/>
      <c r="AR2" s="44"/>
    </row>
    <row r="3" spans="1:46" s="9" customFormat="1" ht="24" customHeight="1" x14ac:dyDescent="0.25">
      <c r="B3" s="45"/>
      <c r="C3" s="131" t="s">
        <v>215</v>
      </c>
      <c r="D3" s="131"/>
      <c r="E3" s="131"/>
      <c r="F3" s="131"/>
      <c r="G3" s="131"/>
      <c r="H3" s="131"/>
      <c r="I3" s="46"/>
      <c r="J3" s="46"/>
      <c r="K3" s="46"/>
      <c r="L3" s="46"/>
      <c r="M3" s="46"/>
      <c r="N3" s="46"/>
      <c r="O3" s="46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  <c r="AB3" s="47"/>
      <c r="AC3" s="47"/>
      <c r="AD3" s="47"/>
      <c r="AE3" s="47"/>
      <c r="AF3" s="47"/>
      <c r="AG3" s="47"/>
      <c r="AH3" s="47"/>
      <c r="AI3" s="47"/>
      <c r="AJ3" s="47"/>
      <c r="AK3" s="47"/>
      <c r="AL3" s="47"/>
      <c r="AM3" s="47"/>
      <c r="AN3" s="47"/>
      <c r="AO3" s="47"/>
      <c r="AP3" s="47"/>
      <c r="AQ3" s="47"/>
      <c r="AR3" s="47"/>
    </row>
    <row r="4" spans="1:46" s="16" customFormat="1" ht="4.9000000000000004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</row>
    <row r="5" spans="1:46" ht="20.100000000000001" customHeight="1" x14ac:dyDescent="0.25">
      <c r="A5" s="48"/>
      <c r="D5" s="309" t="s">
        <v>228</v>
      </c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5"/>
      <c r="S5" s="309" t="s">
        <v>159</v>
      </c>
      <c r="T5" s="309"/>
      <c r="U5" s="309"/>
      <c r="V5" s="309"/>
      <c r="W5" s="309"/>
      <c r="X5" s="309"/>
      <c r="Y5" s="309"/>
      <c r="Z5" s="309"/>
      <c r="AA5" s="309"/>
      <c r="AB5" s="309"/>
      <c r="AC5" s="309"/>
      <c r="AD5" s="309"/>
      <c r="AE5" s="309"/>
      <c r="AF5" s="309"/>
      <c r="AG5" s="309"/>
      <c r="AH5" s="309"/>
      <c r="AI5" s="309"/>
      <c r="AJ5" s="309"/>
      <c r="AK5" s="309"/>
      <c r="AL5" s="309"/>
      <c r="AM5" s="309"/>
      <c r="AN5" s="309"/>
      <c r="AO5" s="309"/>
      <c r="AP5" s="309"/>
      <c r="AQ5" s="309"/>
      <c r="AR5" s="309"/>
    </row>
    <row r="6" spans="1:46" ht="12" customHeight="1" x14ac:dyDescent="0.25">
      <c r="A6" s="48"/>
      <c r="B6" s="5"/>
      <c r="C6" s="5"/>
      <c r="D6" s="5"/>
      <c r="E6" s="5"/>
      <c r="F6" s="5"/>
      <c r="G6" s="5"/>
      <c r="H6" s="5"/>
      <c r="J6" s="8"/>
      <c r="K6" s="8"/>
      <c r="L6" s="8"/>
      <c r="M6" s="8"/>
      <c r="N6" s="8"/>
      <c r="O6" s="8"/>
      <c r="P6" s="8"/>
      <c r="Q6" s="8"/>
      <c r="R6" s="5"/>
      <c r="S6" s="5"/>
      <c r="T6" s="5"/>
      <c r="U6" s="5"/>
      <c r="V6" s="5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</row>
    <row r="7" spans="1:46" ht="20.100000000000001" customHeight="1" x14ac:dyDescent="0.25">
      <c r="B7" s="5"/>
      <c r="D7" s="310" t="s">
        <v>80</v>
      </c>
      <c r="E7" s="311"/>
      <c r="F7" s="312" t="s">
        <v>236</v>
      </c>
      <c r="G7" s="313"/>
      <c r="H7" s="5"/>
      <c r="I7" s="310" t="s">
        <v>108</v>
      </c>
      <c r="J7" s="311"/>
      <c r="K7" s="312" t="s">
        <v>155</v>
      </c>
      <c r="L7" s="313"/>
      <c r="M7" s="3"/>
      <c r="N7" s="310" t="s">
        <v>12</v>
      </c>
      <c r="O7" s="311"/>
      <c r="P7" s="312" t="s">
        <v>155</v>
      </c>
      <c r="Q7" s="313"/>
      <c r="R7" s="17"/>
      <c r="S7" s="308" t="s">
        <v>108</v>
      </c>
      <c r="T7" s="308"/>
      <c r="U7" s="308"/>
      <c r="V7" s="308"/>
      <c r="W7" s="35"/>
      <c r="X7" s="19"/>
      <c r="Y7" s="19"/>
      <c r="Z7" s="308" t="s">
        <v>144</v>
      </c>
      <c r="AA7" s="308"/>
      <c r="AB7" s="308"/>
      <c r="AC7" s="308"/>
      <c r="AD7" s="36"/>
      <c r="AE7" s="19"/>
      <c r="AF7" s="19"/>
      <c r="AG7" s="308" t="s">
        <v>158</v>
      </c>
      <c r="AH7" s="308"/>
      <c r="AI7" s="308"/>
      <c r="AJ7" s="308"/>
      <c r="AK7" s="37"/>
      <c r="AL7" s="19"/>
      <c r="AM7" s="19"/>
      <c r="AN7" s="308" t="s">
        <v>145</v>
      </c>
      <c r="AO7" s="308"/>
      <c r="AP7" s="308"/>
      <c r="AQ7" s="308"/>
      <c r="AR7" s="38"/>
      <c r="AS7" s="8"/>
      <c r="AT7" s="8"/>
    </row>
    <row r="8" spans="1:46" ht="12" customHeight="1" x14ac:dyDescent="0.25">
      <c r="B8" s="5"/>
      <c r="D8" s="5"/>
      <c r="E8" s="5"/>
      <c r="F8" s="5"/>
      <c r="G8" s="5"/>
      <c r="H8" s="5"/>
      <c r="I8" s="3"/>
      <c r="J8" s="3"/>
      <c r="K8" s="3"/>
      <c r="L8" s="3"/>
      <c r="M8" s="3"/>
      <c r="N8" s="17"/>
      <c r="O8" s="17"/>
      <c r="P8" s="17"/>
      <c r="Q8" s="17"/>
      <c r="R8" s="17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  <c r="AK8" s="19"/>
      <c r="AL8" s="19"/>
      <c r="AM8" s="19"/>
      <c r="AN8" s="19"/>
      <c r="AO8" s="19"/>
      <c r="AP8" s="19"/>
      <c r="AQ8" s="19"/>
      <c r="AR8" s="19"/>
      <c r="AS8" s="8"/>
      <c r="AT8" s="8"/>
    </row>
    <row r="9" spans="1:46" ht="20.100000000000001" customHeight="1" x14ac:dyDescent="0.25">
      <c r="B9" s="5"/>
      <c r="D9" s="310" t="s">
        <v>83</v>
      </c>
      <c r="E9" s="311"/>
      <c r="F9" s="312" t="s">
        <v>155</v>
      </c>
      <c r="G9" s="313"/>
      <c r="H9" s="5"/>
      <c r="I9" s="310" t="s">
        <v>103</v>
      </c>
      <c r="J9" s="311"/>
      <c r="K9" s="312" t="s">
        <v>155</v>
      </c>
      <c r="L9" s="313"/>
      <c r="M9" s="3"/>
      <c r="N9" s="310" t="s">
        <v>154</v>
      </c>
      <c r="O9" s="311"/>
      <c r="P9" s="312" t="s">
        <v>155</v>
      </c>
      <c r="Q9" s="313"/>
      <c r="R9" s="17"/>
      <c r="S9" s="308" t="s">
        <v>132</v>
      </c>
      <c r="T9" s="308"/>
      <c r="U9" s="308"/>
      <c r="V9" s="308"/>
      <c r="W9" s="18">
        <v>1</v>
      </c>
      <c r="X9" s="19"/>
      <c r="Y9" s="19"/>
      <c r="Z9" s="316" t="str">
        <f>IFERROR(INDEX(Settings!$C$19:$C$21,MATCH(Type2,Settings!$D$19:$D$21,0)),"")</f>
        <v>Milestone</v>
      </c>
      <c r="AA9" s="316"/>
      <c r="AB9" s="316"/>
      <c r="AC9" s="316"/>
      <c r="AD9" s="93">
        <f>IF(LEN(Z9)=0,"",1)</f>
        <v>1</v>
      </c>
      <c r="AE9" s="19"/>
      <c r="AF9" s="19"/>
      <c r="AG9" s="308" t="s">
        <v>146</v>
      </c>
      <c r="AH9" s="308"/>
      <c r="AI9" s="308"/>
      <c r="AJ9" s="308"/>
      <c r="AK9" s="20"/>
      <c r="AL9" s="19"/>
      <c r="AM9" s="19"/>
      <c r="AN9" s="308" t="s">
        <v>143</v>
      </c>
      <c r="AO9" s="308"/>
      <c r="AP9" s="308"/>
      <c r="AQ9" s="308"/>
      <c r="AR9" s="39"/>
      <c r="AS9" s="8"/>
      <c r="AT9" s="8"/>
    </row>
    <row r="10" spans="1:46" ht="21" x14ac:dyDescent="0.25"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</row>
    <row r="11" spans="1:46" ht="21" hidden="1" x14ac:dyDescent="0.25">
      <c r="I11" s="9"/>
      <c r="J11" s="94">
        <f t="array" ref="J11">IF(NETWORKDAYS.INTL(J13,J13,weekendOption,Settings!$G$23:$G$52)=1,"",1)</f>
        <v>1</v>
      </c>
      <c r="K11" s="94" t="str">
        <f t="array" ref="K11">IF(NETWORKDAYS.INTL(K13,K13,weekendOption,Settings!$G$23:$G$52)=1,"",1)</f>
        <v/>
      </c>
      <c r="L11" s="94" t="str">
        <f t="array" ref="L11">IF(NETWORKDAYS.INTL(L13,L13,weekendOption,Settings!$G$23:$G$52)=1,"",1)</f>
        <v/>
      </c>
      <c r="M11" s="94" t="str">
        <f t="array" ref="M11">IF(NETWORKDAYS.INTL(M13,M13,weekendOption,Settings!$G$23:$G$52)=1,"",1)</f>
        <v/>
      </c>
      <c r="N11" s="94" t="str">
        <f t="array" ref="N11">IF(NETWORKDAYS.INTL(N13,N13,weekendOption,Settings!$G$23:$G$52)=1,"",1)</f>
        <v/>
      </c>
      <c r="O11" s="94" t="str">
        <f t="array" ref="O11">IF(NETWORKDAYS.INTL(O13,O13,weekendOption,Settings!$G$23:$G$52)=1,"",1)</f>
        <v/>
      </c>
      <c r="P11" s="94">
        <f t="array" ref="P11">IF(NETWORKDAYS.INTL(P13,P13,weekendOption,Settings!$G$23:$G$52)=1,"",1)</f>
        <v>1</v>
      </c>
      <c r="Q11" s="94">
        <f t="array" ref="Q11">IF(NETWORKDAYS.INTL(Q13,Q13,weekendOption,Settings!$G$23:$G$52)=1,"",1)</f>
        <v>1</v>
      </c>
      <c r="R11" s="94" t="str">
        <f t="array" ref="R11">IF(NETWORKDAYS.INTL(R13,R13,weekendOption,Settings!$G$23:$G$52)=1,"",1)</f>
        <v/>
      </c>
      <c r="S11" s="94" t="str">
        <f t="array" ref="S11">IF(NETWORKDAYS.INTL(S13,S13,weekendOption,Settings!$G$23:$G$52)=1,"",1)</f>
        <v/>
      </c>
      <c r="T11" s="94" t="str">
        <f t="array" ref="T11">IF(NETWORKDAYS.INTL(T13,T13,weekendOption,Settings!$G$23:$G$52)=1,"",1)</f>
        <v/>
      </c>
      <c r="U11" s="94" t="str">
        <f t="array" ref="U11">IF(NETWORKDAYS.INTL(U13,U13,weekendOption,Settings!$G$23:$G$52)=1,"",1)</f>
        <v/>
      </c>
      <c r="V11" s="94" t="str">
        <f t="array" ref="V11">IF(NETWORKDAYS.INTL(V13,V13,weekendOption,Settings!$G$23:$G$52)=1,"",1)</f>
        <v/>
      </c>
      <c r="W11" s="94">
        <f t="array" ref="W11">IF(NETWORKDAYS.INTL(W13,W13,weekendOption,Settings!$G$23:$G$52)=1,"",1)</f>
        <v>1</v>
      </c>
      <c r="X11" s="94">
        <f t="array" ref="X11">IF(NETWORKDAYS.INTL(X13,X13,weekendOption,Settings!$G$23:$G$52)=1,"",1)</f>
        <v>1</v>
      </c>
      <c r="Y11" s="94" t="str">
        <f t="array" ref="Y11">IF(NETWORKDAYS.INTL(Y13,Y13,weekendOption,Settings!$G$23:$G$52)=1,"",1)</f>
        <v/>
      </c>
      <c r="Z11" s="94" t="str">
        <f t="array" ref="Z11">IF(NETWORKDAYS.INTL(Z13,Z13,weekendOption,Settings!$G$23:$G$52)=1,"",1)</f>
        <v/>
      </c>
      <c r="AA11" s="94" t="str">
        <f t="array" ref="AA11">IF(NETWORKDAYS.INTL(AA13,AA13,weekendOption,Settings!$G$23:$G$52)=1,"",1)</f>
        <v/>
      </c>
      <c r="AB11" s="94" t="str">
        <f t="array" ref="AB11">IF(NETWORKDAYS.INTL(AB13,AB13,weekendOption,Settings!$G$23:$G$52)=1,"",1)</f>
        <v/>
      </c>
      <c r="AC11" s="94" t="str">
        <f t="array" ref="AC11">IF(NETWORKDAYS.INTL(AC13,AC13,weekendOption,Settings!$G$23:$G$52)=1,"",1)</f>
        <v/>
      </c>
      <c r="AD11" s="94">
        <f t="array" ref="AD11">IF(NETWORKDAYS.INTL(AD13,AD13,weekendOption,Settings!$G$23:$G$52)=1,"",1)</f>
        <v>1</v>
      </c>
      <c r="AE11" s="94">
        <f t="array" ref="AE11">IF(NETWORKDAYS.INTL(AE13,AE13,weekendOption,Settings!$G$23:$G$52)=1,"",1)</f>
        <v>1</v>
      </c>
      <c r="AF11" s="94" t="str">
        <f t="array" ref="AF11">IF(NETWORKDAYS.INTL(AF13,AF13,weekendOption,Settings!$G$23:$G$52)=1,"",1)</f>
        <v/>
      </c>
      <c r="AG11" s="94" t="str">
        <f t="array" ref="AG11">IF(NETWORKDAYS.INTL(AG13,AG13,weekendOption,Settings!$G$23:$G$52)=1,"",1)</f>
        <v/>
      </c>
      <c r="AH11" s="94" t="str">
        <f t="array" ref="AH11">IF(NETWORKDAYS.INTL(AH13,AH13,weekendOption,Settings!$G$23:$G$52)=1,"",1)</f>
        <v/>
      </c>
      <c r="AI11" s="94" t="str">
        <f t="array" ref="AI11">IF(NETWORKDAYS.INTL(AI13,AI13,weekendOption,Settings!$G$23:$G$52)=1,"",1)</f>
        <v/>
      </c>
      <c r="AJ11" s="94" t="str">
        <f t="array" ref="AJ11">IF(NETWORKDAYS.INTL(AJ13,AJ13,weekendOption,Settings!$G$23:$G$52)=1,"",1)</f>
        <v/>
      </c>
      <c r="AK11" s="94">
        <f t="array" ref="AK11">IF(NETWORKDAYS.INTL(AK13,AK13,weekendOption,Settings!$G$23:$G$52)=1,"",1)</f>
        <v>1</v>
      </c>
      <c r="AL11" s="94">
        <f t="array" ref="AL11">IF(NETWORKDAYS.INTL(AL13,AL13,weekendOption,Settings!$G$23:$G$52)=1,"",1)</f>
        <v>1</v>
      </c>
      <c r="AM11" s="94" t="str">
        <f t="array" ref="AM11">IF(NETWORKDAYS.INTL(AM13,AM13,weekendOption,Settings!$G$23:$G$52)=1,"",1)</f>
        <v/>
      </c>
      <c r="AN11" s="94" t="str">
        <f t="array" ref="AN11">IF(NETWORKDAYS.INTL(AN13,AN13,weekendOption,Settings!$G$23:$G$52)=1,"",1)</f>
        <v/>
      </c>
      <c r="AO11" s="94" t="str">
        <f t="array" ref="AO11">IF(NETWORKDAYS.INTL(AO13,AO13,weekendOption,Settings!$G$23:$G$52)=1,"",1)</f>
        <v/>
      </c>
      <c r="AP11" s="94" t="str">
        <f t="array" ref="AP11">IF(NETWORKDAYS.INTL(AP13,AP13,weekendOption,Settings!$G$23:$G$52)=1,"",1)</f>
        <v/>
      </c>
      <c r="AQ11" s="94" t="str">
        <f t="array" ref="AQ11">IF(NETWORKDAYS.INTL(AQ13,AQ13,weekendOption,Settings!$G$23:$G$52)=1,"",1)</f>
        <v/>
      </c>
      <c r="AR11" s="94">
        <f t="array" ref="AR11">IF(NETWORKDAYS.INTL(AR13,AR13,weekendOption,Settings!$G$23:$G$52)=1,"",1)</f>
        <v>1</v>
      </c>
    </row>
    <row r="12" spans="1:46" x14ac:dyDescent="0.25">
      <c r="B12" s="314" t="s">
        <v>0</v>
      </c>
      <c r="C12" s="304" t="s">
        <v>207</v>
      </c>
      <c r="D12" s="305"/>
      <c r="E12" s="305"/>
      <c r="F12" s="305"/>
      <c r="G12" s="305"/>
      <c r="H12" s="305"/>
      <c r="I12" s="53"/>
      <c r="J12" s="98" t="str">
        <f>IFERROR(INDEX(Calculations!$CL$24:$CL$30,WEEKDAY(J13,2)),"")</f>
        <v>Su</v>
      </c>
      <c r="K12" s="275" t="str">
        <f>IFERROR(INDEX(Calculations!$CL$24:$CL$30,WEEKDAY(K13,2)),"")</f>
        <v>Mo</v>
      </c>
      <c r="L12" s="275" t="str">
        <f>IFERROR(INDEX(Calculations!$CL$24:$CL$30,WEEKDAY(L13,2)),"")</f>
        <v>Tu</v>
      </c>
      <c r="M12" s="275" t="str">
        <f>IFERROR(INDEX(Calculations!$CL$24:$CL$30,WEEKDAY(M13,2)),"")</f>
        <v>We</v>
      </c>
      <c r="N12" s="275" t="str">
        <f>IFERROR(INDEX(Calculations!$CL$24:$CL$30,WEEKDAY(N13,2)),"")</f>
        <v>Th</v>
      </c>
      <c r="O12" s="275" t="str">
        <f>IFERROR(INDEX(Calculations!$CL$24:$CL$30,WEEKDAY(O13,2)),"")</f>
        <v>Fr</v>
      </c>
      <c r="P12" s="275" t="str">
        <f>IFERROR(INDEX(Calculations!$CL$24:$CL$30,WEEKDAY(P13,2)),"")</f>
        <v>Sa</v>
      </c>
      <c r="Q12" s="275" t="str">
        <f>IFERROR(INDEX(Calculations!$CL$24:$CL$30,WEEKDAY(Q13,2)),"")</f>
        <v>Su</v>
      </c>
      <c r="R12" s="275" t="str">
        <f>IFERROR(INDEX(Calculations!$CL$24:$CL$30,WEEKDAY(R13,2)),"")</f>
        <v>Mo</v>
      </c>
      <c r="S12" s="275" t="str">
        <f>IFERROR(INDEX(Calculations!$CL$24:$CL$30,WEEKDAY(S13,2)),"")</f>
        <v>Tu</v>
      </c>
      <c r="T12" s="275" t="str">
        <f>IFERROR(INDEX(Calculations!$CL$24:$CL$30,WEEKDAY(T13,2)),"")</f>
        <v>We</v>
      </c>
      <c r="U12" s="275" t="str">
        <f>IFERROR(INDEX(Calculations!$CL$24:$CL$30,WEEKDAY(U13,2)),"")</f>
        <v>Th</v>
      </c>
      <c r="V12" s="275" t="str">
        <f>IFERROR(INDEX(Calculations!$CL$24:$CL$30,WEEKDAY(V13,2)),"")</f>
        <v>Fr</v>
      </c>
      <c r="W12" s="275" t="str">
        <f>IFERROR(INDEX(Calculations!$CL$24:$CL$30,WEEKDAY(W13,2)),"")</f>
        <v>Sa</v>
      </c>
      <c r="X12" s="275" t="str">
        <f>IFERROR(INDEX(Calculations!$CL$24:$CL$30,WEEKDAY(X13,2)),"")</f>
        <v>Su</v>
      </c>
      <c r="Y12" s="275" t="str">
        <f>IFERROR(INDEX(Calculations!$CL$24:$CL$30,WEEKDAY(Y13,2)),"")</f>
        <v>Mo</v>
      </c>
      <c r="Z12" s="275" t="str">
        <f>IFERROR(INDEX(Calculations!$CL$24:$CL$30,WEEKDAY(Z13,2)),"")</f>
        <v>Tu</v>
      </c>
      <c r="AA12" s="275" t="str">
        <f>IFERROR(INDEX(Calculations!$CL$24:$CL$30,WEEKDAY(AA13,2)),"")</f>
        <v>We</v>
      </c>
      <c r="AB12" s="275" t="str">
        <f>IFERROR(INDEX(Calculations!$CL$24:$CL$30,WEEKDAY(AB13,2)),"")</f>
        <v>Th</v>
      </c>
      <c r="AC12" s="275" t="str">
        <f>IFERROR(INDEX(Calculations!$CL$24:$CL$30,WEEKDAY(AC13,2)),"")</f>
        <v>Fr</v>
      </c>
      <c r="AD12" s="275" t="str">
        <f>IFERROR(INDEX(Calculations!$CL$24:$CL$30,WEEKDAY(AD13,2)),"")</f>
        <v>Sa</v>
      </c>
      <c r="AE12" s="275" t="str">
        <f>IFERROR(INDEX(Calculations!$CL$24:$CL$30,WEEKDAY(AE13,2)),"")</f>
        <v>Su</v>
      </c>
      <c r="AF12" s="275" t="str">
        <f>IFERROR(INDEX(Calculations!$CL$24:$CL$30,WEEKDAY(AF13,2)),"")</f>
        <v>Mo</v>
      </c>
      <c r="AG12" s="275" t="str">
        <f>IFERROR(INDEX(Calculations!$CL$24:$CL$30,WEEKDAY(AG13,2)),"")</f>
        <v>Tu</v>
      </c>
      <c r="AH12" s="275" t="str">
        <f>IFERROR(INDEX(Calculations!$CL$24:$CL$30,WEEKDAY(AH13,2)),"")</f>
        <v>We</v>
      </c>
      <c r="AI12" s="275" t="str">
        <f>IFERROR(INDEX(Calculations!$CL$24:$CL$30,WEEKDAY(AI13,2)),"")</f>
        <v>Th</v>
      </c>
      <c r="AJ12" s="275" t="str">
        <f>IFERROR(INDEX(Calculations!$CL$24:$CL$30,WEEKDAY(AJ13,2)),"")</f>
        <v>Fr</v>
      </c>
      <c r="AK12" s="275" t="str">
        <f>IFERROR(INDEX(Calculations!$CL$24:$CL$30,WEEKDAY(AK13,2)),"")</f>
        <v>Sa</v>
      </c>
      <c r="AL12" s="275" t="str">
        <f>IFERROR(INDEX(Calculations!$CL$24:$CL$30,WEEKDAY(AL13,2)),"")</f>
        <v>Su</v>
      </c>
      <c r="AM12" s="275" t="str">
        <f>IFERROR(INDEX(Calculations!$CL$24:$CL$30,WEEKDAY(AM13,2)),"")</f>
        <v>Mo</v>
      </c>
      <c r="AN12" s="275" t="str">
        <f>IFERROR(INDEX(Calculations!$CL$24:$CL$30,WEEKDAY(AN13,2)),"")</f>
        <v>Tu</v>
      </c>
      <c r="AO12" s="275" t="str">
        <f>IFERROR(INDEX(Calculations!$CL$24:$CL$30,WEEKDAY(AO13,2)),"")</f>
        <v>We</v>
      </c>
      <c r="AP12" s="275" t="str">
        <f>IFERROR(INDEX(Calculations!$CL$24:$CL$30,WEEKDAY(AP13,2)),"")</f>
        <v>Th</v>
      </c>
      <c r="AQ12" s="275" t="str">
        <f>IFERROR(INDEX(Calculations!$CL$24:$CL$30,WEEKDAY(AQ13,2)),"")</f>
        <v>Fr</v>
      </c>
      <c r="AR12" s="275" t="str">
        <f>IFERROR(INDEX(Calculations!$CL$24:$CL$30,WEEKDAY(AR13,2)),"")</f>
        <v>Sa</v>
      </c>
    </row>
    <row r="13" spans="1:46" x14ac:dyDescent="0.25">
      <c r="B13" s="315"/>
      <c r="C13" s="306"/>
      <c r="D13" s="307"/>
      <c r="E13" s="307"/>
      <c r="F13" s="307"/>
      <c r="G13" s="307"/>
      <c r="H13" s="307"/>
      <c r="I13" s="54"/>
      <c r="J13" s="95">
        <f>calendarStartDate</f>
        <v>44934</v>
      </c>
      <c r="K13" s="96">
        <f t="shared" ref="K13:AR13" si="0">J13+1</f>
        <v>44935</v>
      </c>
      <c r="L13" s="96">
        <f t="shared" si="0"/>
        <v>44936</v>
      </c>
      <c r="M13" s="96">
        <f t="shared" si="0"/>
        <v>44937</v>
      </c>
      <c r="N13" s="96">
        <f t="shared" si="0"/>
        <v>44938</v>
      </c>
      <c r="O13" s="96">
        <f t="shared" si="0"/>
        <v>44939</v>
      </c>
      <c r="P13" s="96">
        <f t="shared" si="0"/>
        <v>44940</v>
      </c>
      <c r="Q13" s="96">
        <f t="shared" si="0"/>
        <v>44941</v>
      </c>
      <c r="R13" s="96">
        <f t="shared" si="0"/>
        <v>44942</v>
      </c>
      <c r="S13" s="96">
        <f t="shared" si="0"/>
        <v>44943</v>
      </c>
      <c r="T13" s="96">
        <f t="shared" si="0"/>
        <v>44944</v>
      </c>
      <c r="U13" s="96">
        <f t="shared" si="0"/>
        <v>44945</v>
      </c>
      <c r="V13" s="96">
        <f t="shared" si="0"/>
        <v>44946</v>
      </c>
      <c r="W13" s="96">
        <f t="shared" si="0"/>
        <v>44947</v>
      </c>
      <c r="X13" s="96">
        <f t="shared" si="0"/>
        <v>44948</v>
      </c>
      <c r="Y13" s="96">
        <f t="shared" si="0"/>
        <v>44949</v>
      </c>
      <c r="Z13" s="96">
        <f t="shared" si="0"/>
        <v>44950</v>
      </c>
      <c r="AA13" s="96">
        <f t="shared" si="0"/>
        <v>44951</v>
      </c>
      <c r="AB13" s="96">
        <f t="shared" si="0"/>
        <v>44952</v>
      </c>
      <c r="AC13" s="96">
        <f t="shared" si="0"/>
        <v>44953</v>
      </c>
      <c r="AD13" s="96">
        <f t="shared" si="0"/>
        <v>44954</v>
      </c>
      <c r="AE13" s="96">
        <f t="shared" si="0"/>
        <v>44955</v>
      </c>
      <c r="AF13" s="96">
        <f t="shared" si="0"/>
        <v>44956</v>
      </c>
      <c r="AG13" s="96">
        <f t="shared" si="0"/>
        <v>44957</v>
      </c>
      <c r="AH13" s="96">
        <f t="shared" si="0"/>
        <v>44958</v>
      </c>
      <c r="AI13" s="96">
        <f t="shared" si="0"/>
        <v>44959</v>
      </c>
      <c r="AJ13" s="96">
        <f t="shared" si="0"/>
        <v>44960</v>
      </c>
      <c r="AK13" s="96">
        <f t="shared" si="0"/>
        <v>44961</v>
      </c>
      <c r="AL13" s="96">
        <f t="shared" si="0"/>
        <v>44962</v>
      </c>
      <c r="AM13" s="96">
        <f t="shared" si="0"/>
        <v>44963</v>
      </c>
      <c r="AN13" s="96">
        <f t="shared" si="0"/>
        <v>44964</v>
      </c>
      <c r="AO13" s="96">
        <f t="shared" si="0"/>
        <v>44965</v>
      </c>
      <c r="AP13" s="96">
        <f t="shared" si="0"/>
        <v>44966</v>
      </c>
      <c r="AQ13" s="96">
        <f t="shared" si="0"/>
        <v>44967</v>
      </c>
      <c r="AR13" s="97">
        <f t="shared" si="0"/>
        <v>44968</v>
      </c>
    </row>
    <row r="14" spans="1:46" x14ac:dyDescent="0.25">
      <c r="B14" s="98">
        <f>IF(ISNUMBER(INDEX(Calculations!$B$7:$B$19,ROW(Calculations!B7)-ROW(Calculations!$B$6))),INDEX(Calculations!$B$7:$B$19,ROW(Calculations!B7)-ROW(Calculations!$B$6)),"")</f>
        <v>1</v>
      </c>
      <c r="C14" s="302" t="str">
        <f>INDEX(Calculations!EM$7:EM$18,ROW(B14)-ROW($B$13))</f>
        <v>Start</v>
      </c>
      <c r="D14" s="303"/>
      <c r="E14" s="303"/>
      <c r="F14" s="303"/>
      <c r="G14" s="303"/>
      <c r="H14" s="248">
        <f ca="1">IF($F$9="Show",INDEX(Calculations!EV$7:EV$18,ROW(B14)-ROW($B$13)),"")</f>
        <v>1</v>
      </c>
      <c r="I14" s="99" t="str">
        <f>INDEX(Calculations!EN$7:EN$18,ROW(C14)-ROW($B$13))</f>
        <v>M</v>
      </c>
      <c r="J14" s="100" t="str">
        <f ca="1">IFERROR(IF(AND($I14=Type2,J$13=Calculations!$EO7),-1,IF(AND(J$13&gt;=Calculations!$EO7,J$13&lt;=Calculations!$EP7,Calculations!$EQ7=0),0,IF(AND(J$13&gt;=Calculations!$EO7,J$13&lt;Calculations!$EP7),IF(Calculations!$EN7=Type1,3,1),IF(AND(J$13&gt;=Calculations!$EP7,J$13&lt;Calculations!$ER7),2,"")))),"")</f>
        <v/>
      </c>
      <c r="K14" s="101" t="str">
        <f ca="1">IFERROR(IF(AND($I14=Type2,K$13=Calculations!$EO7),-1,IF(AND(K$13&gt;=Calculations!$EO7,K$13&lt;=Calculations!$EP7,Calculations!$EQ7=0),0,IF(AND(K$13&gt;=Calculations!$EO7,K$13&lt;Calculations!$EP7),IF(Calculations!$EN7=Type1,3,1),IF(AND(K$13&gt;=Calculations!$EP7,K$13&lt;Calculations!$ER7),2,"")))),"")</f>
        <v/>
      </c>
      <c r="L14" s="101" t="str">
        <f ca="1">IFERROR(IF(AND($I14=Type2,L$13=Calculations!$EO7),-1,IF(AND(L$13&gt;=Calculations!$EO7,L$13&lt;=Calculations!$EP7,Calculations!$EQ7=0),0,IF(AND(L$13&gt;=Calculations!$EO7,L$13&lt;Calculations!$EP7),IF(Calculations!$EN7=Type1,3,1),IF(AND(L$13&gt;=Calculations!$EP7,L$13&lt;Calculations!$ER7),2,"")))),"")</f>
        <v/>
      </c>
      <c r="M14" s="101" t="str">
        <f ca="1">IFERROR(IF(AND($I14=Type2,M$13=Calculations!$EO7),-1,IF(AND(M$13&gt;=Calculations!$EO7,M$13&lt;=Calculations!$EP7,Calculations!$EQ7=0),0,IF(AND(M$13&gt;=Calculations!$EO7,M$13&lt;Calculations!$EP7),IF(Calculations!$EN7=Type1,3,1),IF(AND(M$13&gt;=Calculations!$EP7,M$13&lt;Calculations!$ER7),2,"")))),"")</f>
        <v/>
      </c>
      <c r="N14" s="101" t="str">
        <f ca="1">IFERROR(IF(AND($I14=Type2,N$13=Calculations!$EO7),-1,IF(AND(N$13&gt;=Calculations!$EO7,N$13&lt;=Calculations!$EP7,Calculations!$EQ7=0),0,IF(AND(N$13&gt;=Calculations!$EO7,N$13&lt;Calculations!$EP7),IF(Calculations!$EN7=Type1,3,1),IF(AND(N$13&gt;=Calculations!$EP7,N$13&lt;Calculations!$ER7),2,"")))),"")</f>
        <v/>
      </c>
      <c r="O14" s="101" t="str">
        <f ca="1">IFERROR(IF(AND($I14=Type2,O$13=Calculations!$EO7),-1,IF(AND(O$13&gt;=Calculations!$EO7,O$13&lt;=Calculations!$EP7,Calculations!$EQ7=0),0,IF(AND(O$13&gt;=Calculations!$EO7,O$13&lt;Calculations!$EP7),IF(Calculations!$EN7=Type1,3,1),IF(AND(O$13&gt;=Calculations!$EP7,O$13&lt;Calculations!$ER7),2,"")))),"")</f>
        <v/>
      </c>
      <c r="P14" s="101" t="str">
        <f ca="1">IFERROR(IF(AND($I14=Type2,P$13=Calculations!$EO7),-1,IF(AND(P$13&gt;=Calculations!$EO7,P$13&lt;=Calculations!$EP7,Calculations!$EQ7=0),0,IF(AND(P$13&gt;=Calculations!$EO7,P$13&lt;Calculations!$EP7),IF(Calculations!$EN7=Type1,3,1),IF(AND(P$13&gt;=Calculations!$EP7,P$13&lt;Calculations!$ER7),2,"")))),"")</f>
        <v/>
      </c>
      <c r="Q14" s="101" t="str">
        <f ca="1">IFERROR(IF(AND($I14=Type2,Q$13=Calculations!$EO7),-1,IF(AND(Q$13&gt;=Calculations!$EO7,Q$13&lt;=Calculations!$EP7,Calculations!$EQ7=0),0,IF(AND(Q$13&gt;=Calculations!$EO7,Q$13&lt;Calculations!$EP7),IF(Calculations!$EN7=Type1,3,1),IF(AND(Q$13&gt;=Calculations!$EP7,Q$13&lt;Calculations!$ER7),2,"")))),"")</f>
        <v/>
      </c>
      <c r="R14" s="101" t="str">
        <f ca="1">IFERROR(IF(AND($I14=Type2,R$13=Calculations!$EO7),-1,IF(AND(R$13&gt;=Calculations!$EO7,R$13&lt;=Calculations!$EP7,Calculations!$EQ7=0),0,IF(AND(R$13&gt;=Calculations!$EO7,R$13&lt;Calculations!$EP7),IF(Calculations!$EN7=Type1,3,1),IF(AND(R$13&gt;=Calculations!$EP7,R$13&lt;Calculations!$ER7),2,"")))),"")</f>
        <v/>
      </c>
      <c r="S14" s="101" t="str">
        <f ca="1">IFERROR(IF(AND($I14=Type2,S$13=Calculations!$EO7),-1,IF(AND(S$13&gt;=Calculations!$EO7,S$13&lt;=Calculations!$EP7,Calculations!$EQ7=0),0,IF(AND(S$13&gt;=Calculations!$EO7,S$13&lt;Calculations!$EP7),IF(Calculations!$EN7=Type1,3,1),IF(AND(S$13&gt;=Calculations!$EP7,S$13&lt;Calculations!$ER7),2,"")))),"")</f>
        <v/>
      </c>
      <c r="T14" s="101" t="str">
        <f ca="1">IFERROR(IF(AND($I14=Type2,T$13=Calculations!$EO7),-1,IF(AND(T$13&gt;=Calculations!$EO7,T$13&lt;=Calculations!$EP7,Calculations!$EQ7=0),0,IF(AND(T$13&gt;=Calculations!$EO7,T$13&lt;Calculations!$EP7),IF(Calculations!$EN7=Type1,3,1),IF(AND(T$13&gt;=Calculations!$EP7,T$13&lt;Calculations!$ER7),2,"")))),"")</f>
        <v/>
      </c>
      <c r="U14" s="101" t="str">
        <f ca="1">IFERROR(IF(AND($I14=Type2,U$13=Calculations!$EO7),-1,IF(AND(U$13&gt;=Calculations!$EO7,U$13&lt;=Calculations!$EP7,Calculations!$EQ7=0),0,IF(AND(U$13&gt;=Calculations!$EO7,U$13&lt;Calculations!$EP7),IF(Calculations!$EN7=Type1,3,1),IF(AND(U$13&gt;=Calculations!$EP7,U$13&lt;Calculations!$ER7),2,"")))),"")</f>
        <v/>
      </c>
      <c r="V14" s="101" t="str">
        <f ca="1">IFERROR(IF(AND($I14=Type2,V$13=Calculations!$EO7),-1,IF(AND(V$13&gt;=Calculations!$EO7,V$13&lt;=Calculations!$EP7,Calculations!$EQ7=0),0,IF(AND(V$13&gt;=Calculations!$EO7,V$13&lt;Calculations!$EP7),IF(Calculations!$EN7=Type1,3,1),IF(AND(V$13&gt;=Calculations!$EP7,V$13&lt;Calculations!$ER7),2,"")))),"")</f>
        <v/>
      </c>
      <c r="W14" s="101" t="str">
        <f ca="1">IFERROR(IF(AND($I14=Type2,W$13=Calculations!$EO7),-1,IF(AND(W$13&gt;=Calculations!$EO7,W$13&lt;=Calculations!$EP7,Calculations!$EQ7=0),0,IF(AND(W$13&gt;=Calculations!$EO7,W$13&lt;Calculations!$EP7),IF(Calculations!$EN7=Type1,3,1),IF(AND(W$13&gt;=Calculations!$EP7,W$13&lt;Calculations!$ER7),2,"")))),"")</f>
        <v/>
      </c>
      <c r="X14" s="101" t="str">
        <f ca="1">IFERROR(IF(AND($I14=Type2,X$13=Calculations!$EO7),-1,IF(AND(X$13&gt;=Calculations!$EO7,X$13&lt;=Calculations!$EP7,Calculations!$EQ7=0),0,IF(AND(X$13&gt;=Calculations!$EO7,X$13&lt;Calculations!$EP7),IF(Calculations!$EN7=Type1,3,1),IF(AND(X$13&gt;=Calculations!$EP7,X$13&lt;Calculations!$ER7),2,"")))),"")</f>
        <v/>
      </c>
      <c r="Y14" s="101" t="str">
        <f ca="1">IFERROR(IF(AND($I14=Type2,Y$13=Calculations!$EO7),-1,IF(AND(Y$13&gt;=Calculations!$EO7,Y$13&lt;=Calculations!$EP7,Calculations!$EQ7=0),0,IF(AND(Y$13&gt;=Calculations!$EO7,Y$13&lt;Calculations!$EP7),IF(Calculations!$EN7=Type1,3,1),IF(AND(Y$13&gt;=Calculations!$EP7,Y$13&lt;Calculations!$ER7),2,"")))),"")</f>
        <v/>
      </c>
      <c r="Z14" s="101" t="str">
        <f ca="1">IFERROR(IF(AND($I14=Type2,Z$13=Calculations!$EO7),-1,IF(AND(Z$13&gt;=Calculations!$EO7,Z$13&lt;=Calculations!$EP7,Calculations!$EQ7=0),0,IF(AND(Z$13&gt;=Calculations!$EO7,Z$13&lt;Calculations!$EP7),IF(Calculations!$EN7=Type1,3,1),IF(AND(Z$13&gt;=Calculations!$EP7,Z$13&lt;Calculations!$ER7),2,"")))),"")</f>
        <v/>
      </c>
      <c r="AA14" s="101" t="str">
        <f ca="1">IFERROR(IF(AND($I14=Type2,AA$13=Calculations!$EO7),-1,IF(AND(AA$13&gt;=Calculations!$EO7,AA$13&lt;=Calculations!$EP7,Calculations!$EQ7=0),0,IF(AND(AA$13&gt;=Calculations!$EO7,AA$13&lt;Calculations!$EP7),IF(Calculations!$EN7=Type1,3,1),IF(AND(AA$13&gt;=Calculations!$EP7,AA$13&lt;Calculations!$ER7),2,"")))),"")</f>
        <v/>
      </c>
      <c r="AB14" s="101" t="str">
        <f ca="1">IFERROR(IF(AND($I14=Type2,AB$13=Calculations!$EO7),-1,IF(AND(AB$13&gt;=Calculations!$EO7,AB$13&lt;=Calculations!$EP7,Calculations!$EQ7=0),0,IF(AND(AB$13&gt;=Calculations!$EO7,AB$13&lt;Calculations!$EP7),IF(Calculations!$EN7=Type1,3,1),IF(AND(AB$13&gt;=Calculations!$EP7,AB$13&lt;Calculations!$ER7),2,"")))),"")</f>
        <v/>
      </c>
      <c r="AC14" s="101" t="str">
        <f ca="1">IFERROR(IF(AND($I14=Type2,AC$13=Calculations!$EO7),-1,IF(AND(AC$13&gt;=Calculations!$EO7,AC$13&lt;=Calculations!$EP7,Calculations!$EQ7=0),0,IF(AND(AC$13&gt;=Calculations!$EO7,AC$13&lt;Calculations!$EP7),IF(Calculations!$EN7=Type1,3,1),IF(AND(AC$13&gt;=Calculations!$EP7,AC$13&lt;Calculations!$ER7),2,"")))),"")</f>
        <v/>
      </c>
      <c r="AD14" s="101" t="str">
        <f ca="1">IFERROR(IF(AND($I14=Type2,AD$13=Calculations!$EO7),-1,IF(AND(AD$13&gt;=Calculations!$EO7,AD$13&lt;=Calculations!$EP7,Calculations!$EQ7=0),0,IF(AND(AD$13&gt;=Calculations!$EO7,AD$13&lt;Calculations!$EP7),IF(Calculations!$EN7=Type1,3,1),IF(AND(AD$13&gt;=Calculations!$EP7,AD$13&lt;Calculations!$ER7),2,"")))),"")</f>
        <v/>
      </c>
      <c r="AE14" s="101" t="str">
        <f ca="1">IFERROR(IF(AND($I14=Type2,AE$13=Calculations!$EO7),-1,IF(AND(AE$13&gt;=Calculations!$EO7,AE$13&lt;=Calculations!$EP7,Calculations!$EQ7=0),0,IF(AND(AE$13&gt;=Calculations!$EO7,AE$13&lt;Calculations!$EP7),IF(Calculations!$EN7=Type1,3,1),IF(AND(AE$13&gt;=Calculations!$EP7,AE$13&lt;Calculations!$ER7),2,"")))),"")</f>
        <v/>
      </c>
      <c r="AF14" s="101" t="str">
        <f ca="1">IFERROR(IF(AND($I14=Type2,AF$13=Calculations!$EO7),-1,IF(AND(AF$13&gt;=Calculations!$EO7,AF$13&lt;=Calculations!$EP7,Calculations!$EQ7=0),0,IF(AND(AF$13&gt;=Calculations!$EO7,AF$13&lt;Calculations!$EP7),IF(Calculations!$EN7=Type1,3,1),IF(AND(AF$13&gt;=Calculations!$EP7,AF$13&lt;Calculations!$ER7),2,"")))),"")</f>
        <v/>
      </c>
      <c r="AG14" s="101" t="str">
        <f ca="1">IFERROR(IF(AND($I14=Type2,AG$13=Calculations!$EO7),-1,IF(AND(AG$13&gt;=Calculations!$EO7,AG$13&lt;=Calculations!$EP7,Calculations!$EQ7=0),0,IF(AND(AG$13&gt;=Calculations!$EO7,AG$13&lt;Calculations!$EP7),IF(Calculations!$EN7=Type1,3,1),IF(AND(AG$13&gt;=Calculations!$EP7,AG$13&lt;Calculations!$ER7),2,"")))),"")</f>
        <v/>
      </c>
      <c r="AH14" s="101" t="str">
        <f ca="1">IFERROR(IF(AND($I14=Type2,AH$13=Calculations!$EO7),-1,IF(AND(AH$13&gt;=Calculations!$EO7,AH$13&lt;=Calculations!$EP7,Calculations!$EQ7=0),0,IF(AND(AH$13&gt;=Calculations!$EO7,AH$13&lt;Calculations!$EP7),IF(Calculations!$EN7=Type1,3,1),IF(AND(AH$13&gt;=Calculations!$EP7,AH$13&lt;Calculations!$ER7),2,"")))),"")</f>
        <v/>
      </c>
      <c r="AI14" s="101" t="str">
        <f ca="1">IFERROR(IF(AND($I14=Type2,AI$13=Calculations!$EO7),-1,IF(AND(AI$13&gt;=Calculations!$EO7,AI$13&lt;=Calculations!$EP7,Calculations!$EQ7=0),0,IF(AND(AI$13&gt;=Calculations!$EO7,AI$13&lt;Calculations!$EP7),IF(Calculations!$EN7=Type1,3,1),IF(AND(AI$13&gt;=Calculations!$EP7,AI$13&lt;Calculations!$ER7),2,"")))),"")</f>
        <v/>
      </c>
      <c r="AJ14" s="101" t="str">
        <f ca="1">IFERROR(IF(AND($I14=Type2,AJ$13=Calculations!$EO7),-1,IF(AND(AJ$13&gt;=Calculations!$EO7,AJ$13&lt;=Calculations!$EP7,Calculations!$EQ7=0),0,IF(AND(AJ$13&gt;=Calculations!$EO7,AJ$13&lt;Calculations!$EP7),IF(Calculations!$EN7=Type1,3,1),IF(AND(AJ$13&gt;=Calculations!$EP7,AJ$13&lt;Calculations!$ER7),2,"")))),"")</f>
        <v/>
      </c>
      <c r="AK14" s="101" t="str">
        <f ca="1">IFERROR(IF(AND($I14=Type2,AK$13=Calculations!$EO7),-1,IF(AND(AK$13&gt;=Calculations!$EO7,AK$13&lt;=Calculations!$EP7,Calculations!$EQ7=0),0,IF(AND(AK$13&gt;=Calculations!$EO7,AK$13&lt;Calculations!$EP7),IF(Calculations!$EN7=Type1,3,1),IF(AND(AK$13&gt;=Calculations!$EP7,AK$13&lt;Calculations!$ER7),2,"")))),"")</f>
        <v/>
      </c>
      <c r="AL14" s="101" t="str">
        <f ca="1">IFERROR(IF(AND($I14=Type2,AL$13=Calculations!$EO7),-1,IF(AND(AL$13&gt;=Calculations!$EO7,AL$13&lt;=Calculations!$EP7,Calculations!$EQ7=0),0,IF(AND(AL$13&gt;=Calculations!$EO7,AL$13&lt;Calculations!$EP7),IF(Calculations!$EN7=Type1,3,1),IF(AND(AL$13&gt;=Calculations!$EP7,AL$13&lt;Calculations!$ER7),2,"")))),"")</f>
        <v/>
      </c>
      <c r="AM14" s="101" t="str">
        <f ca="1">IFERROR(IF(AND($I14=Type2,AM$13=Calculations!$EO7),-1,IF(AND(AM$13&gt;=Calculations!$EO7,AM$13&lt;=Calculations!$EP7,Calculations!$EQ7=0),0,IF(AND(AM$13&gt;=Calculations!$EO7,AM$13&lt;Calculations!$EP7),IF(Calculations!$EN7=Type1,3,1),IF(AND(AM$13&gt;=Calculations!$EP7,AM$13&lt;Calculations!$ER7),2,"")))),"")</f>
        <v/>
      </c>
      <c r="AN14" s="101" t="str">
        <f ca="1">IFERROR(IF(AND($I14=Type2,AN$13=Calculations!$EO7),-1,IF(AND(AN$13&gt;=Calculations!$EO7,AN$13&lt;=Calculations!$EP7,Calculations!$EQ7=0),0,IF(AND(AN$13&gt;=Calculations!$EO7,AN$13&lt;Calculations!$EP7),IF(Calculations!$EN7=Type1,3,1),IF(AND(AN$13&gt;=Calculations!$EP7,AN$13&lt;Calculations!$ER7),2,"")))),"")</f>
        <v/>
      </c>
      <c r="AO14" s="101" t="str">
        <f ca="1">IFERROR(IF(AND($I14=Type2,AO$13=Calculations!$EO7),-1,IF(AND(AO$13&gt;=Calculations!$EO7,AO$13&lt;=Calculations!$EP7,Calculations!$EQ7=0),0,IF(AND(AO$13&gt;=Calculations!$EO7,AO$13&lt;Calculations!$EP7),IF(Calculations!$EN7=Type1,3,1),IF(AND(AO$13&gt;=Calculations!$EP7,AO$13&lt;Calculations!$ER7),2,"")))),"")</f>
        <v/>
      </c>
      <c r="AP14" s="101" t="str">
        <f ca="1">IFERROR(IF(AND($I14=Type2,AP$13=Calculations!$EO7),-1,IF(AND(AP$13&gt;=Calculations!$EO7,AP$13&lt;=Calculations!$EP7,Calculations!$EQ7=0),0,IF(AND(AP$13&gt;=Calculations!$EO7,AP$13&lt;Calculations!$EP7),IF(Calculations!$EN7=Type1,3,1),IF(AND(AP$13&gt;=Calculations!$EP7,AP$13&lt;Calculations!$ER7),2,"")))),"")</f>
        <v/>
      </c>
      <c r="AQ14" s="101" t="str">
        <f ca="1">IFERROR(IF(AND($I14=Type2,AQ$13=Calculations!$EO7),-1,IF(AND(AQ$13&gt;=Calculations!$EO7,AQ$13&lt;=Calculations!$EP7,Calculations!$EQ7=0),0,IF(AND(AQ$13&gt;=Calculations!$EO7,AQ$13&lt;Calculations!$EP7),IF(Calculations!$EN7=Type1,3,1),IF(AND(AQ$13&gt;=Calculations!$EP7,AQ$13&lt;Calculations!$ER7),2,"")))),"")</f>
        <v/>
      </c>
      <c r="AR14" s="102" t="str">
        <f ca="1">IFERROR(IF(AND($I14=Type2,AR$13=Calculations!$EO7),-1,IF(AND(AR$13&gt;=Calculations!$EO7,AR$13&lt;=Calculations!$EP7,Calculations!$EQ7=0),0,IF(AND(AR$13&gt;=Calculations!$EO7,AR$13&lt;Calculations!$EP7),IF(Calculations!$EN7=Type1,3,1),IF(AND(AR$13&gt;=Calculations!$EP7,AR$13&lt;Calculations!$ER7),2,"")))),"")</f>
        <v/>
      </c>
    </row>
    <row r="15" spans="1:46" x14ac:dyDescent="0.25">
      <c r="B15" s="103">
        <f>IF(ISNUMBER(INDEX(Calculations!$B$7:$B$19,ROW(Calculations!B8)-ROW(Calculations!$B$6))),INDEX(Calculations!$B$7:$B$19,ROW(Calculations!B8)-ROW(Calculations!$B$6)),"")</f>
        <v>2</v>
      </c>
      <c r="C15" s="302" t="str">
        <f>INDEX(Calculations!EM$7:EM$18,ROW(B15)-ROW($B$13))</f>
        <v>Phase 1: Planning</v>
      </c>
      <c r="D15" s="303"/>
      <c r="E15" s="303"/>
      <c r="F15" s="303"/>
      <c r="G15" s="303"/>
      <c r="H15" s="248">
        <f ca="1">IF($F$9="Show",INDEX(Calculations!EV$7:EV$18,ROW(B15)-ROW($B$13)),"")</f>
        <v>1</v>
      </c>
      <c r="I15" s="104" t="str">
        <f>INDEX(Calculations!EN$7:EN$18,ROW(C15)-ROW($B$13))</f>
        <v>P</v>
      </c>
      <c r="J15" s="101">
        <f ca="1">IFERROR(IF(AND($I15=Type2,J$13=Calculations!$EO8),-1,IF(AND(J$13&gt;=Calculations!$EO8,J$13&lt;=Calculations!$EP8,Calculations!$EQ8=0),0,IF(AND(J$13&gt;=Calculations!$EO8,J$13&lt;Calculations!$EP8),IF(Calculations!$EN8=Type1,3,1),IF(AND(J$13&gt;=Calculations!$EP8,J$13&lt;Calculations!$ER8),2,"")))),"")</f>
        <v>3</v>
      </c>
      <c r="K15" s="101">
        <f ca="1">IFERROR(IF(AND($I15=Type2,K$13=Calculations!$EO8),-1,IF(AND(K$13&gt;=Calculations!$EO8,K$13&lt;=Calculations!$EP8,Calculations!$EQ8=0),0,IF(AND(K$13&gt;=Calculations!$EO8,K$13&lt;Calculations!$EP8),IF(Calculations!$EN8=Type1,3,1),IF(AND(K$13&gt;=Calculations!$EP8,K$13&lt;Calculations!$ER8),2,"")))),"")</f>
        <v>3</v>
      </c>
      <c r="L15" s="101">
        <f ca="1">IFERROR(IF(AND($I15=Type2,L$13=Calculations!$EO8),-1,IF(AND(L$13&gt;=Calculations!$EO8,L$13&lt;=Calculations!$EP8,Calculations!$EQ8=0),0,IF(AND(L$13&gt;=Calculations!$EO8,L$13&lt;Calculations!$EP8),IF(Calculations!$EN8=Type1,3,1),IF(AND(L$13&gt;=Calculations!$EP8,L$13&lt;Calculations!$ER8),2,"")))),"")</f>
        <v>3</v>
      </c>
      <c r="M15" s="101">
        <f ca="1">IFERROR(IF(AND($I15=Type2,M$13=Calculations!$EO8),-1,IF(AND(M$13&gt;=Calculations!$EO8,M$13&lt;=Calculations!$EP8,Calculations!$EQ8=0),0,IF(AND(M$13&gt;=Calculations!$EO8,M$13&lt;Calculations!$EP8),IF(Calculations!$EN8=Type1,3,1),IF(AND(M$13&gt;=Calculations!$EP8,M$13&lt;Calculations!$ER8),2,"")))),"")</f>
        <v>3</v>
      </c>
      <c r="N15" s="101">
        <f ca="1">IFERROR(IF(AND($I15=Type2,N$13=Calculations!$EO8),-1,IF(AND(N$13&gt;=Calculations!$EO8,N$13&lt;=Calculations!$EP8,Calculations!$EQ8=0),0,IF(AND(N$13&gt;=Calculations!$EO8,N$13&lt;Calculations!$EP8),IF(Calculations!$EN8=Type1,3,1),IF(AND(N$13&gt;=Calculations!$EP8,N$13&lt;Calculations!$ER8),2,"")))),"")</f>
        <v>3</v>
      </c>
      <c r="O15" s="101">
        <f ca="1">IFERROR(IF(AND($I15=Type2,O$13=Calculations!$EO8),-1,IF(AND(O$13&gt;=Calculations!$EO8,O$13&lt;=Calculations!$EP8,Calculations!$EQ8=0),0,IF(AND(O$13&gt;=Calculations!$EO8,O$13&lt;Calculations!$EP8),IF(Calculations!$EN8=Type1,3,1),IF(AND(O$13&gt;=Calculations!$EP8,O$13&lt;Calculations!$ER8),2,"")))),"")</f>
        <v>3</v>
      </c>
      <c r="P15" s="101">
        <f ca="1">IFERROR(IF(AND($I15=Type2,P$13=Calculations!$EO8),-1,IF(AND(P$13&gt;=Calculations!$EO8,P$13&lt;=Calculations!$EP8,Calculations!$EQ8=0),0,IF(AND(P$13&gt;=Calculations!$EO8,P$13&lt;Calculations!$EP8),IF(Calculations!$EN8=Type1,3,1),IF(AND(P$13&gt;=Calculations!$EP8,P$13&lt;Calculations!$ER8),2,"")))),"")</f>
        <v>3</v>
      </c>
      <c r="Q15" s="101">
        <f ca="1">IFERROR(IF(AND($I15=Type2,Q$13=Calculations!$EO8),-1,IF(AND(Q$13&gt;=Calculations!$EO8,Q$13&lt;=Calculations!$EP8,Calculations!$EQ8=0),0,IF(AND(Q$13&gt;=Calculations!$EO8,Q$13&lt;Calculations!$EP8),IF(Calculations!$EN8=Type1,3,1),IF(AND(Q$13&gt;=Calculations!$EP8,Q$13&lt;Calculations!$ER8),2,"")))),"")</f>
        <v>3</v>
      </c>
      <c r="R15" s="101">
        <f ca="1">IFERROR(IF(AND($I15=Type2,R$13=Calculations!$EO8),-1,IF(AND(R$13&gt;=Calculations!$EO8,R$13&lt;=Calculations!$EP8,Calculations!$EQ8=0),0,IF(AND(R$13&gt;=Calculations!$EO8,R$13&lt;Calculations!$EP8),IF(Calculations!$EN8=Type1,3,1),IF(AND(R$13&gt;=Calculations!$EP8,R$13&lt;Calculations!$ER8),2,"")))),"")</f>
        <v>3</v>
      </c>
      <c r="S15" s="101">
        <f ca="1">IFERROR(IF(AND($I15=Type2,S$13=Calculations!$EO8),-1,IF(AND(S$13&gt;=Calculations!$EO8,S$13&lt;=Calculations!$EP8,Calculations!$EQ8=0),0,IF(AND(S$13&gt;=Calculations!$EO8,S$13&lt;Calculations!$EP8),IF(Calculations!$EN8=Type1,3,1),IF(AND(S$13&gt;=Calculations!$EP8,S$13&lt;Calculations!$ER8),2,"")))),"")</f>
        <v>3</v>
      </c>
      <c r="T15" s="101">
        <f ca="1">IFERROR(IF(AND($I15=Type2,T$13=Calculations!$EO8),-1,IF(AND(T$13&gt;=Calculations!$EO8,T$13&lt;=Calculations!$EP8,Calculations!$EQ8=0),0,IF(AND(T$13&gt;=Calculations!$EO8,T$13&lt;Calculations!$EP8),IF(Calculations!$EN8=Type1,3,1),IF(AND(T$13&gt;=Calculations!$EP8,T$13&lt;Calculations!$ER8),2,"")))),"")</f>
        <v>3</v>
      </c>
      <c r="U15" s="101">
        <f ca="1">IFERROR(IF(AND($I15=Type2,U$13=Calculations!$EO8),-1,IF(AND(U$13&gt;=Calculations!$EO8,U$13&lt;=Calculations!$EP8,Calculations!$EQ8=0),0,IF(AND(U$13&gt;=Calculations!$EO8,U$13&lt;Calculations!$EP8),IF(Calculations!$EN8=Type1,3,1),IF(AND(U$13&gt;=Calculations!$EP8,U$13&lt;Calculations!$ER8),2,"")))),"")</f>
        <v>3</v>
      </c>
      <c r="V15" s="101">
        <f ca="1">IFERROR(IF(AND($I15=Type2,V$13=Calculations!$EO8),-1,IF(AND(V$13&gt;=Calculations!$EO8,V$13&lt;=Calculations!$EP8,Calculations!$EQ8=0),0,IF(AND(V$13&gt;=Calculations!$EO8,V$13&lt;Calculations!$EP8),IF(Calculations!$EN8=Type1,3,1),IF(AND(V$13&gt;=Calculations!$EP8,V$13&lt;Calculations!$ER8),2,"")))),"")</f>
        <v>3</v>
      </c>
      <c r="W15" s="101">
        <f ca="1">IFERROR(IF(AND($I15=Type2,W$13=Calculations!$EO8),-1,IF(AND(W$13&gt;=Calculations!$EO8,W$13&lt;=Calculations!$EP8,Calculations!$EQ8=0),0,IF(AND(W$13&gt;=Calculations!$EO8,W$13&lt;Calculations!$EP8),IF(Calculations!$EN8=Type1,3,1),IF(AND(W$13&gt;=Calculations!$EP8,W$13&lt;Calculations!$ER8),2,"")))),"")</f>
        <v>3</v>
      </c>
      <c r="X15" s="101">
        <f ca="1">IFERROR(IF(AND($I15=Type2,X$13=Calculations!$EO8),-1,IF(AND(X$13&gt;=Calculations!$EO8,X$13&lt;=Calculations!$EP8,Calculations!$EQ8=0),0,IF(AND(X$13&gt;=Calculations!$EO8,X$13&lt;Calculations!$EP8),IF(Calculations!$EN8=Type1,3,1),IF(AND(X$13&gt;=Calculations!$EP8,X$13&lt;Calculations!$ER8),2,"")))),"")</f>
        <v>3</v>
      </c>
      <c r="Y15" s="101">
        <f ca="1">IFERROR(IF(AND($I15=Type2,Y$13=Calculations!$EO8),-1,IF(AND(Y$13&gt;=Calculations!$EO8,Y$13&lt;=Calculations!$EP8,Calculations!$EQ8=0),0,IF(AND(Y$13&gt;=Calculations!$EO8,Y$13&lt;Calculations!$EP8),IF(Calculations!$EN8=Type1,3,1),IF(AND(Y$13&gt;=Calculations!$EP8,Y$13&lt;Calculations!$ER8),2,"")))),"")</f>
        <v>3</v>
      </c>
      <c r="Z15" s="101">
        <f ca="1">IFERROR(IF(AND($I15=Type2,Z$13=Calculations!$EO8),-1,IF(AND(Z$13&gt;=Calculations!$EO8,Z$13&lt;=Calculations!$EP8,Calculations!$EQ8=0),0,IF(AND(Z$13&gt;=Calculations!$EO8,Z$13&lt;Calculations!$EP8),IF(Calculations!$EN8=Type1,3,1),IF(AND(Z$13&gt;=Calculations!$EP8,Z$13&lt;Calculations!$ER8),2,"")))),"")</f>
        <v>3</v>
      </c>
      <c r="AA15" s="101">
        <f ca="1">IFERROR(IF(AND($I15=Type2,AA$13=Calculations!$EO8),-1,IF(AND(AA$13&gt;=Calculations!$EO8,AA$13&lt;=Calculations!$EP8,Calculations!$EQ8=0),0,IF(AND(AA$13&gt;=Calculations!$EO8,AA$13&lt;Calculations!$EP8),IF(Calculations!$EN8=Type1,3,1),IF(AND(AA$13&gt;=Calculations!$EP8,AA$13&lt;Calculations!$ER8),2,"")))),"")</f>
        <v>3</v>
      </c>
      <c r="AB15" s="101">
        <f ca="1">IFERROR(IF(AND($I15=Type2,AB$13=Calculations!$EO8),-1,IF(AND(AB$13&gt;=Calculations!$EO8,AB$13&lt;=Calculations!$EP8,Calculations!$EQ8=0),0,IF(AND(AB$13&gt;=Calculations!$EO8,AB$13&lt;Calculations!$EP8),IF(Calculations!$EN8=Type1,3,1),IF(AND(AB$13&gt;=Calculations!$EP8,AB$13&lt;Calculations!$ER8),2,"")))),"")</f>
        <v>3</v>
      </c>
      <c r="AC15" s="101" t="str">
        <f ca="1">IFERROR(IF(AND($I15=Type2,AC$13=Calculations!$EO8),-1,IF(AND(AC$13&gt;=Calculations!$EO8,AC$13&lt;=Calculations!$EP8,Calculations!$EQ8=0),0,IF(AND(AC$13&gt;=Calculations!$EO8,AC$13&lt;Calculations!$EP8),IF(Calculations!$EN8=Type1,3,1),IF(AND(AC$13&gt;=Calculations!$EP8,AC$13&lt;Calculations!$ER8),2,"")))),"")</f>
        <v/>
      </c>
      <c r="AD15" s="101" t="str">
        <f ca="1">IFERROR(IF(AND($I15=Type2,AD$13=Calculations!$EO8),-1,IF(AND(AD$13&gt;=Calculations!$EO8,AD$13&lt;=Calculations!$EP8,Calculations!$EQ8=0),0,IF(AND(AD$13&gt;=Calculations!$EO8,AD$13&lt;Calculations!$EP8),IF(Calculations!$EN8=Type1,3,1),IF(AND(AD$13&gt;=Calculations!$EP8,AD$13&lt;Calculations!$ER8),2,"")))),"")</f>
        <v/>
      </c>
      <c r="AE15" s="101" t="str">
        <f ca="1">IFERROR(IF(AND($I15=Type2,AE$13=Calculations!$EO8),-1,IF(AND(AE$13&gt;=Calculations!$EO8,AE$13&lt;=Calculations!$EP8,Calculations!$EQ8=0),0,IF(AND(AE$13&gt;=Calculations!$EO8,AE$13&lt;Calculations!$EP8),IF(Calculations!$EN8=Type1,3,1),IF(AND(AE$13&gt;=Calculations!$EP8,AE$13&lt;Calculations!$ER8),2,"")))),"")</f>
        <v/>
      </c>
      <c r="AF15" s="101" t="str">
        <f ca="1">IFERROR(IF(AND($I15=Type2,AF$13=Calculations!$EO8),-1,IF(AND(AF$13&gt;=Calculations!$EO8,AF$13&lt;=Calculations!$EP8,Calculations!$EQ8=0),0,IF(AND(AF$13&gt;=Calculations!$EO8,AF$13&lt;Calculations!$EP8),IF(Calculations!$EN8=Type1,3,1),IF(AND(AF$13&gt;=Calculations!$EP8,AF$13&lt;Calculations!$ER8),2,"")))),"")</f>
        <v/>
      </c>
      <c r="AG15" s="101" t="str">
        <f ca="1">IFERROR(IF(AND($I15=Type2,AG$13=Calculations!$EO8),-1,IF(AND(AG$13&gt;=Calculations!$EO8,AG$13&lt;=Calculations!$EP8,Calculations!$EQ8=0),0,IF(AND(AG$13&gt;=Calculations!$EO8,AG$13&lt;Calculations!$EP8),IF(Calculations!$EN8=Type1,3,1),IF(AND(AG$13&gt;=Calculations!$EP8,AG$13&lt;Calculations!$ER8),2,"")))),"")</f>
        <v/>
      </c>
      <c r="AH15" s="101" t="str">
        <f ca="1">IFERROR(IF(AND($I15=Type2,AH$13=Calculations!$EO8),-1,IF(AND(AH$13&gt;=Calculations!$EO8,AH$13&lt;=Calculations!$EP8,Calculations!$EQ8=0),0,IF(AND(AH$13&gt;=Calculations!$EO8,AH$13&lt;Calculations!$EP8),IF(Calculations!$EN8=Type1,3,1),IF(AND(AH$13&gt;=Calculations!$EP8,AH$13&lt;Calculations!$ER8),2,"")))),"")</f>
        <v/>
      </c>
      <c r="AI15" s="101" t="str">
        <f ca="1">IFERROR(IF(AND($I15=Type2,AI$13=Calculations!$EO8),-1,IF(AND(AI$13&gt;=Calculations!$EO8,AI$13&lt;=Calculations!$EP8,Calculations!$EQ8=0),0,IF(AND(AI$13&gt;=Calculations!$EO8,AI$13&lt;Calculations!$EP8),IF(Calculations!$EN8=Type1,3,1),IF(AND(AI$13&gt;=Calculations!$EP8,AI$13&lt;Calculations!$ER8),2,"")))),"")</f>
        <v/>
      </c>
      <c r="AJ15" s="101" t="str">
        <f ca="1">IFERROR(IF(AND($I15=Type2,AJ$13=Calculations!$EO8),-1,IF(AND(AJ$13&gt;=Calculations!$EO8,AJ$13&lt;=Calculations!$EP8,Calculations!$EQ8=0),0,IF(AND(AJ$13&gt;=Calculations!$EO8,AJ$13&lt;Calculations!$EP8),IF(Calculations!$EN8=Type1,3,1),IF(AND(AJ$13&gt;=Calculations!$EP8,AJ$13&lt;Calculations!$ER8),2,"")))),"")</f>
        <v/>
      </c>
      <c r="AK15" s="101" t="str">
        <f ca="1">IFERROR(IF(AND($I15=Type2,AK$13=Calculations!$EO8),-1,IF(AND(AK$13&gt;=Calculations!$EO8,AK$13&lt;=Calculations!$EP8,Calculations!$EQ8=0),0,IF(AND(AK$13&gt;=Calculations!$EO8,AK$13&lt;Calculations!$EP8),IF(Calculations!$EN8=Type1,3,1),IF(AND(AK$13&gt;=Calculations!$EP8,AK$13&lt;Calculations!$ER8),2,"")))),"")</f>
        <v/>
      </c>
      <c r="AL15" s="101" t="str">
        <f ca="1">IFERROR(IF(AND($I15=Type2,AL$13=Calculations!$EO8),-1,IF(AND(AL$13&gt;=Calculations!$EO8,AL$13&lt;=Calculations!$EP8,Calculations!$EQ8=0),0,IF(AND(AL$13&gt;=Calculations!$EO8,AL$13&lt;Calculations!$EP8),IF(Calculations!$EN8=Type1,3,1),IF(AND(AL$13&gt;=Calculations!$EP8,AL$13&lt;Calculations!$ER8),2,"")))),"")</f>
        <v/>
      </c>
      <c r="AM15" s="101" t="str">
        <f ca="1">IFERROR(IF(AND($I15=Type2,AM$13=Calculations!$EO8),-1,IF(AND(AM$13&gt;=Calculations!$EO8,AM$13&lt;=Calculations!$EP8,Calculations!$EQ8=0),0,IF(AND(AM$13&gt;=Calculations!$EO8,AM$13&lt;Calculations!$EP8),IF(Calculations!$EN8=Type1,3,1),IF(AND(AM$13&gt;=Calculations!$EP8,AM$13&lt;Calculations!$ER8),2,"")))),"")</f>
        <v/>
      </c>
      <c r="AN15" s="101" t="str">
        <f ca="1">IFERROR(IF(AND($I15=Type2,AN$13=Calculations!$EO8),-1,IF(AND(AN$13&gt;=Calculations!$EO8,AN$13&lt;=Calculations!$EP8,Calculations!$EQ8=0),0,IF(AND(AN$13&gt;=Calculations!$EO8,AN$13&lt;Calculations!$EP8),IF(Calculations!$EN8=Type1,3,1),IF(AND(AN$13&gt;=Calculations!$EP8,AN$13&lt;Calculations!$ER8),2,"")))),"")</f>
        <v/>
      </c>
      <c r="AO15" s="101" t="str">
        <f ca="1">IFERROR(IF(AND($I15=Type2,AO$13=Calculations!$EO8),-1,IF(AND(AO$13&gt;=Calculations!$EO8,AO$13&lt;=Calculations!$EP8,Calculations!$EQ8=0),0,IF(AND(AO$13&gt;=Calculations!$EO8,AO$13&lt;Calculations!$EP8),IF(Calculations!$EN8=Type1,3,1),IF(AND(AO$13&gt;=Calculations!$EP8,AO$13&lt;Calculations!$ER8),2,"")))),"")</f>
        <v/>
      </c>
      <c r="AP15" s="101" t="str">
        <f ca="1">IFERROR(IF(AND($I15=Type2,AP$13=Calculations!$EO8),-1,IF(AND(AP$13&gt;=Calculations!$EO8,AP$13&lt;=Calculations!$EP8,Calculations!$EQ8=0),0,IF(AND(AP$13&gt;=Calculations!$EO8,AP$13&lt;Calculations!$EP8),IF(Calculations!$EN8=Type1,3,1),IF(AND(AP$13&gt;=Calculations!$EP8,AP$13&lt;Calculations!$ER8),2,"")))),"")</f>
        <v/>
      </c>
      <c r="AQ15" s="101" t="str">
        <f ca="1">IFERROR(IF(AND($I15=Type2,AQ$13=Calculations!$EO8),-1,IF(AND(AQ$13&gt;=Calculations!$EO8,AQ$13&lt;=Calculations!$EP8,Calculations!$EQ8=0),0,IF(AND(AQ$13&gt;=Calculations!$EO8,AQ$13&lt;Calculations!$EP8),IF(Calculations!$EN8=Type1,3,1),IF(AND(AQ$13&gt;=Calculations!$EP8,AQ$13&lt;Calculations!$ER8),2,"")))),"")</f>
        <v/>
      </c>
      <c r="AR15" s="102" t="str">
        <f ca="1">IFERROR(IF(AND($I15=Type2,AR$13=Calculations!$EO8),-1,IF(AND(AR$13&gt;=Calculations!$EO8,AR$13&lt;=Calculations!$EP8,Calculations!$EQ8=0),0,IF(AND(AR$13&gt;=Calculations!$EO8,AR$13&lt;Calculations!$EP8),IF(Calculations!$EN8=Type1,3,1),IF(AND(AR$13&gt;=Calculations!$EP8,AR$13&lt;Calculations!$ER8),2,"")))),"")</f>
        <v/>
      </c>
    </row>
    <row r="16" spans="1:46" x14ac:dyDescent="0.25">
      <c r="B16" s="103">
        <f>IF(ISNUMBER(INDEX(Calculations!$B$7:$B$19,ROW(Calculations!B9)-ROW(Calculations!$B$6))),INDEX(Calculations!$B$7:$B$19,ROW(Calculations!B9)-ROW(Calculations!$B$6)),"")</f>
        <v>3</v>
      </c>
      <c r="C16" s="302" t="str">
        <f>INDEX(Calculations!EM$7:EM$18,ROW(B16)-ROW($B$13))</f>
        <v>Define project scope and objectives</v>
      </c>
      <c r="D16" s="303"/>
      <c r="E16" s="303"/>
      <c r="F16" s="303"/>
      <c r="G16" s="303"/>
      <c r="H16" s="248">
        <f ca="1">IF($F$9="Show",INDEX(Calculations!EV$7:EV$18,ROW(B16)-ROW($B$13)),"")</f>
        <v>1</v>
      </c>
      <c r="I16" s="104" t="str">
        <f>INDEX(Calculations!EN$7:EN$18,ROW(C16)-ROW($B$13))</f>
        <v>T</v>
      </c>
      <c r="J16" s="101">
        <f ca="1">IFERROR(IF(AND($I16=Type2,J$13=Calculations!$EO9),-1,IF(AND(J$13&gt;=Calculations!$EO9,J$13&lt;=Calculations!$EP9,Calculations!$EQ9=0),0,IF(AND(J$13&gt;=Calculations!$EO9,J$13&lt;Calculations!$EP9),IF(Calculations!$EN9=Type1,3,1),IF(AND(J$13&gt;=Calculations!$EP9,J$13&lt;Calculations!$ER9),2,"")))),"")</f>
        <v>1</v>
      </c>
      <c r="K16" s="101">
        <f ca="1">IFERROR(IF(AND($I16=Type2,K$13=Calculations!$EO9),-1,IF(AND(K$13&gt;=Calculations!$EO9,K$13&lt;=Calculations!$EP9,Calculations!$EQ9=0),0,IF(AND(K$13&gt;=Calculations!$EO9,K$13&lt;Calculations!$EP9),IF(Calculations!$EN9=Type1,3,1),IF(AND(K$13&gt;=Calculations!$EP9,K$13&lt;Calculations!$ER9),2,"")))),"")</f>
        <v>2</v>
      </c>
      <c r="L16" s="101">
        <f ca="1">IFERROR(IF(AND($I16=Type2,L$13=Calculations!$EO9),-1,IF(AND(L$13&gt;=Calculations!$EO9,L$13&lt;=Calculations!$EP9,Calculations!$EQ9=0),0,IF(AND(L$13&gt;=Calculations!$EO9,L$13&lt;Calculations!$EP9),IF(Calculations!$EN9=Type1,3,1),IF(AND(L$13&gt;=Calculations!$EP9,L$13&lt;Calculations!$ER9),2,"")))),"")</f>
        <v>2</v>
      </c>
      <c r="M16" s="101">
        <f ca="1">IFERROR(IF(AND($I16=Type2,M$13=Calculations!$EO9),-1,IF(AND(M$13&gt;=Calculations!$EO9,M$13&lt;=Calculations!$EP9,Calculations!$EQ9=0),0,IF(AND(M$13&gt;=Calculations!$EO9,M$13&lt;Calculations!$EP9),IF(Calculations!$EN9=Type1,3,1),IF(AND(M$13&gt;=Calculations!$EP9,M$13&lt;Calculations!$ER9),2,"")))),"")</f>
        <v>2</v>
      </c>
      <c r="N16" s="101">
        <f ca="1">IFERROR(IF(AND($I16=Type2,N$13=Calculations!$EO9),-1,IF(AND(N$13&gt;=Calculations!$EO9,N$13&lt;=Calculations!$EP9,Calculations!$EQ9=0),0,IF(AND(N$13&gt;=Calculations!$EO9,N$13&lt;Calculations!$EP9),IF(Calculations!$EN9=Type1,3,1),IF(AND(N$13&gt;=Calculations!$EP9,N$13&lt;Calculations!$ER9),2,"")))),"")</f>
        <v>2</v>
      </c>
      <c r="O16" s="101" t="str">
        <f ca="1">IFERROR(IF(AND($I16=Type2,O$13=Calculations!$EO9),-1,IF(AND(O$13&gt;=Calculations!$EO9,O$13&lt;=Calculations!$EP9,Calculations!$EQ9=0),0,IF(AND(O$13&gt;=Calculations!$EO9,O$13&lt;Calculations!$EP9),IF(Calculations!$EN9=Type1,3,1),IF(AND(O$13&gt;=Calculations!$EP9,O$13&lt;Calculations!$ER9),2,"")))),"")</f>
        <v/>
      </c>
      <c r="P16" s="101" t="str">
        <f ca="1">IFERROR(IF(AND($I16=Type2,P$13=Calculations!$EO9),-1,IF(AND(P$13&gt;=Calculations!$EO9,P$13&lt;=Calculations!$EP9,Calculations!$EQ9=0),0,IF(AND(P$13&gt;=Calculations!$EO9,P$13&lt;Calculations!$EP9),IF(Calculations!$EN9=Type1,3,1),IF(AND(P$13&gt;=Calculations!$EP9,P$13&lt;Calculations!$ER9),2,"")))),"")</f>
        <v/>
      </c>
      <c r="Q16" s="101" t="str">
        <f ca="1">IFERROR(IF(AND($I16=Type2,Q$13=Calculations!$EO9),-1,IF(AND(Q$13&gt;=Calculations!$EO9,Q$13&lt;=Calculations!$EP9,Calculations!$EQ9=0),0,IF(AND(Q$13&gt;=Calculations!$EO9,Q$13&lt;Calculations!$EP9),IF(Calculations!$EN9=Type1,3,1),IF(AND(Q$13&gt;=Calculations!$EP9,Q$13&lt;Calculations!$ER9),2,"")))),"")</f>
        <v/>
      </c>
      <c r="R16" s="101" t="str">
        <f ca="1">IFERROR(IF(AND($I16=Type2,R$13=Calculations!$EO9),-1,IF(AND(R$13&gt;=Calculations!$EO9,R$13&lt;=Calculations!$EP9,Calculations!$EQ9=0),0,IF(AND(R$13&gt;=Calculations!$EO9,R$13&lt;Calculations!$EP9),IF(Calculations!$EN9=Type1,3,1),IF(AND(R$13&gt;=Calculations!$EP9,R$13&lt;Calculations!$ER9),2,"")))),"")</f>
        <v/>
      </c>
      <c r="S16" s="101" t="str">
        <f ca="1">IFERROR(IF(AND($I16=Type2,S$13=Calculations!$EO9),-1,IF(AND(S$13&gt;=Calculations!$EO9,S$13&lt;=Calculations!$EP9,Calculations!$EQ9=0),0,IF(AND(S$13&gt;=Calculations!$EO9,S$13&lt;Calculations!$EP9),IF(Calculations!$EN9=Type1,3,1),IF(AND(S$13&gt;=Calculations!$EP9,S$13&lt;Calculations!$ER9),2,"")))),"")</f>
        <v/>
      </c>
      <c r="T16" s="101" t="str">
        <f ca="1">IFERROR(IF(AND($I16=Type2,T$13=Calculations!$EO9),-1,IF(AND(T$13&gt;=Calculations!$EO9,T$13&lt;=Calculations!$EP9,Calculations!$EQ9=0),0,IF(AND(T$13&gt;=Calculations!$EO9,T$13&lt;Calculations!$EP9),IF(Calculations!$EN9=Type1,3,1),IF(AND(T$13&gt;=Calculations!$EP9,T$13&lt;Calculations!$ER9),2,"")))),"")</f>
        <v/>
      </c>
      <c r="U16" s="101" t="str">
        <f ca="1">IFERROR(IF(AND($I16=Type2,U$13=Calculations!$EO9),-1,IF(AND(U$13&gt;=Calculations!$EO9,U$13&lt;=Calculations!$EP9,Calculations!$EQ9=0),0,IF(AND(U$13&gt;=Calculations!$EO9,U$13&lt;Calculations!$EP9),IF(Calculations!$EN9=Type1,3,1),IF(AND(U$13&gt;=Calculations!$EP9,U$13&lt;Calculations!$ER9),2,"")))),"")</f>
        <v/>
      </c>
      <c r="V16" s="101" t="str">
        <f ca="1">IFERROR(IF(AND($I16=Type2,V$13=Calculations!$EO9),-1,IF(AND(V$13&gt;=Calculations!$EO9,V$13&lt;=Calculations!$EP9,Calculations!$EQ9=0),0,IF(AND(V$13&gt;=Calculations!$EO9,V$13&lt;Calculations!$EP9),IF(Calculations!$EN9=Type1,3,1),IF(AND(V$13&gt;=Calculations!$EP9,V$13&lt;Calculations!$ER9),2,"")))),"")</f>
        <v/>
      </c>
      <c r="W16" s="101" t="str">
        <f ca="1">IFERROR(IF(AND($I16=Type2,W$13=Calculations!$EO9),-1,IF(AND(W$13&gt;=Calculations!$EO9,W$13&lt;=Calculations!$EP9,Calculations!$EQ9=0),0,IF(AND(W$13&gt;=Calculations!$EO9,W$13&lt;Calculations!$EP9),IF(Calculations!$EN9=Type1,3,1),IF(AND(W$13&gt;=Calculations!$EP9,W$13&lt;Calculations!$ER9),2,"")))),"")</f>
        <v/>
      </c>
      <c r="X16" s="101" t="str">
        <f ca="1">IFERROR(IF(AND($I16=Type2,X$13=Calculations!$EO9),-1,IF(AND(X$13&gt;=Calculations!$EO9,X$13&lt;=Calculations!$EP9,Calculations!$EQ9=0),0,IF(AND(X$13&gt;=Calculations!$EO9,X$13&lt;Calculations!$EP9),IF(Calculations!$EN9=Type1,3,1),IF(AND(X$13&gt;=Calculations!$EP9,X$13&lt;Calculations!$ER9),2,"")))),"")</f>
        <v/>
      </c>
      <c r="Y16" s="101" t="str">
        <f ca="1">IFERROR(IF(AND($I16=Type2,Y$13=Calculations!$EO9),-1,IF(AND(Y$13&gt;=Calculations!$EO9,Y$13&lt;=Calculations!$EP9,Calculations!$EQ9=0),0,IF(AND(Y$13&gt;=Calculations!$EO9,Y$13&lt;Calculations!$EP9),IF(Calculations!$EN9=Type1,3,1),IF(AND(Y$13&gt;=Calculations!$EP9,Y$13&lt;Calculations!$ER9),2,"")))),"")</f>
        <v/>
      </c>
      <c r="Z16" s="101" t="str">
        <f ca="1">IFERROR(IF(AND($I16=Type2,Z$13=Calculations!$EO9),-1,IF(AND(Z$13&gt;=Calculations!$EO9,Z$13&lt;=Calculations!$EP9,Calculations!$EQ9=0),0,IF(AND(Z$13&gt;=Calculations!$EO9,Z$13&lt;Calculations!$EP9),IF(Calculations!$EN9=Type1,3,1),IF(AND(Z$13&gt;=Calculations!$EP9,Z$13&lt;Calculations!$ER9),2,"")))),"")</f>
        <v/>
      </c>
      <c r="AA16" s="101" t="str">
        <f ca="1">IFERROR(IF(AND($I16=Type2,AA$13=Calculations!$EO9),-1,IF(AND(AA$13&gt;=Calculations!$EO9,AA$13&lt;=Calculations!$EP9,Calculations!$EQ9=0),0,IF(AND(AA$13&gt;=Calculations!$EO9,AA$13&lt;Calculations!$EP9),IF(Calculations!$EN9=Type1,3,1),IF(AND(AA$13&gt;=Calculations!$EP9,AA$13&lt;Calculations!$ER9),2,"")))),"")</f>
        <v/>
      </c>
      <c r="AB16" s="101" t="str">
        <f ca="1">IFERROR(IF(AND($I16=Type2,AB$13=Calculations!$EO9),-1,IF(AND(AB$13&gt;=Calculations!$EO9,AB$13&lt;=Calculations!$EP9,Calculations!$EQ9=0),0,IF(AND(AB$13&gt;=Calculations!$EO9,AB$13&lt;Calculations!$EP9),IF(Calculations!$EN9=Type1,3,1),IF(AND(AB$13&gt;=Calculations!$EP9,AB$13&lt;Calculations!$ER9),2,"")))),"")</f>
        <v/>
      </c>
      <c r="AC16" s="101" t="str">
        <f ca="1">IFERROR(IF(AND($I16=Type2,AC$13=Calculations!$EO9),-1,IF(AND(AC$13&gt;=Calculations!$EO9,AC$13&lt;=Calculations!$EP9,Calculations!$EQ9=0),0,IF(AND(AC$13&gt;=Calculations!$EO9,AC$13&lt;Calculations!$EP9),IF(Calculations!$EN9=Type1,3,1),IF(AND(AC$13&gt;=Calculations!$EP9,AC$13&lt;Calculations!$ER9),2,"")))),"")</f>
        <v/>
      </c>
      <c r="AD16" s="101" t="str">
        <f ca="1">IFERROR(IF(AND($I16=Type2,AD$13=Calculations!$EO9),-1,IF(AND(AD$13&gt;=Calculations!$EO9,AD$13&lt;=Calculations!$EP9,Calculations!$EQ9=0),0,IF(AND(AD$13&gt;=Calculations!$EO9,AD$13&lt;Calculations!$EP9),IF(Calculations!$EN9=Type1,3,1),IF(AND(AD$13&gt;=Calculations!$EP9,AD$13&lt;Calculations!$ER9),2,"")))),"")</f>
        <v/>
      </c>
      <c r="AE16" s="101" t="str">
        <f ca="1">IFERROR(IF(AND($I16=Type2,AE$13=Calculations!$EO9),-1,IF(AND(AE$13&gt;=Calculations!$EO9,AE$13&lt;=Calculations!$EP9,Calculations!$EQ9=0),0,IF(AND(AE$13&gt;=Calculations!$EO9,AE$13&lt;Calculations!$EP9),IF(Calculations!$EN9=Type1,3,1),IF(AND(AE$13&gt;=Calculations!$EP9,AE$13&lt;Calculations!$ER9),2,"")))),"")</f>
        <v/>
      </c>
      <c r="AF16" s="101" t="str">
        <f ca="1">IFERROR(IF(AND($I16=Type2,AF$13=Calculations!$EO9),-1,IF(AND(AF$13&gt;=Calculations!$EO9,AF$13&lt;=Calculations!$EP9,Calculations!$EQ9=0),0,IF(AND(AF$13&gt;=Calculations!$EO9,AF$13&lt;Calculations!$EP9),IF(Calculations!$EN9=Type1,3,1),IF(AND(AF$13&gt;=Calculations!$EP9,AF$13&lt;Calculations!$ER9),2,"")))),"")</f>
        <v/>
      </c>
      <c r="AG16" s="101" t="str">
        <f ca="1">IFERROR(IF(AND($I16=Type2,AG$13=Calculations!$EO9),-1,IF(AND(AG$13&gt;=Calculations!$EO9,AG$13&lt;=Calculations!$EP9,Calculations!$EQ9=0),0,IF(AND(AG$13&gt;=Calculations!$EO9,AG$13&lt;Calculations!$EP9),IF(Calculations!$EN9=Type1,3,1),IF(AND(AG$13&gt;=Calculations!$EP9,AG$13&lt;Calculations!$ER9),2,"")))),"")</f>
        <v/>
      </c>
      <c r="AH16" s="101" t="str">
        <f ca="1">IFERROR(IF(AND($I16=Type2,AH$13=Calculations!$EO9),-1,IF(AND(AH$13&gt;=Calculations!$EO9,AH$13&lt;=Calculations!$EP9,Calculations!$EQ9=0),0,IF(AND(AH$13&gt;=Calculations!$EO9,AH$13&lt;Calculations!$EP9),IF(Calculations!$EN9=Type1,3,1),IF(AND(AH$13&gt;=Calculations!$EP9,AH$13&lt;Calculations!$ER9),2,"")))),"")</f>
        <v/>
      </c>
      <c r="AI16" s="101" t="str">
        <f ca="1">IFERROR(IF(AND($I16=Type2,AI$13=Calculations!$EO9),-1,IF(AND(AI$13&gt;=Calculations!$EO9,AI$13&lt;=Calculations!$EP9,Calculations!$EQ9=0),0,IF(AND(AI$13&gt;=Calculations!$EO9,AI$13&lt;Calculations!$EP9),IF(Calculations!$EN9=Type1,3,1),IF(AND(AI$13&gt;=Calculations!$EP9,AI$13&lt;Calculations!$ER9),2,"")))),"")</f>
        <v/>
      </c>
      <c r="AJ16" s="101" t="str">
        <f ca="1">IFERROR(IF(AND($I16=Type2,AJ$13=Calculations!$EO9),-1,IF(AND(AJ$13&gt;=Calculations!$EO9,AJ$13&lt;=Calculations!$EP9,Calculations!$EQ9=0),0,IF(AND(AJ$13&gt;=Calculations!$EO9,AJ$13&lt;Calculations!$EP9),IF(Calculations!$EN9=Type1,3,1),IF(AND(AJ$13&gt;=Calculations!$EP9,AJ$13&lt;Calculations!$ER9),2,"")))),"")</f>
        <v/>
      </c>
      <c r="AK16" s="101" t="str">
        <f ca="1">IFERROR(IF(AND($I16=Type2,AK$13=Calculations!$EO9),-1,IF(AND(AK$13&gt;=Calculations!$EO9,AK$13&lt;=Calculations!$EP9,Calculations!$EQ9=0),0,IF(AND(AK$13&gt;=Calculations!$EO9,AK$13&lt;Calculations!$EP9),IF(Calculations!$EN9=Type1,3,1),IF(AND(AK$13&gt;=Calculations!$EP9,AK$13&lt;Calculations!$ER9),2,"")))),"")</f>
        <v/>
      </c>
      <c r="AL16" s="101" t="str">
        <f ca="1">IFERROR(IF(AND($I16=Type2,AL$13=Calculations!$EO9),-1,IF(AND(AL$13&gt;=Calculations!$EO9,AL$13&lt;=Calculations!$EP9,Calculations!$EQ9=0),0,IF(AND(AL$13&gt;=Calculations!$EO9,AL$13&lt;Calculations!$EP9),IF(Calculations!$EN9=Type1,3,1),IF(AND(AL$13&gt;=Calculations!$EP9,AL$13&lt;Calculations!$ER9),2,"")))),"")</f>
        <v/>
      </c>
      <c r="AM16" s="101" t="str">
        <f ca="1">IFERROR(IF(AND($I16=Type2,AM$13=Calculations!$EO9),-1,IF(AND(AM$13&gt;=Calculations!$EO9,AM$13&lt;=Calculations!$EP9,Calculations!$EQ9=0),0,IF(AND(AM$13&gt;=Calculations!$EO9,AM$13&lt;Calculations!$EP9),IF(Calculations!$EN9=Type1,3,1),IF(AND(AM$13&gt;=Calculations!$EP9,AM$13&lt;Calculations!$ER9),2,"")))),"")</f>
        <v/>
      </c>
      <c r="AN16" s="101" t="str">
        <f ca="1">IFERROR(IF(AND($I16=Type2,AN$13=Calculations!$EO9),-1,IF(AND(AN$13&gt;=Calculations!$EO9,AN$13&lt;=Calculations!$EP9,Calculations!$EQ9=0),0,IF(AND(AN$13&gt;=Calculations!$EO9,AN$13&lt;Calculations!$EP9),IF(Calculations!$EN9=Type1,3,1),IF(AND(AN$13&gt;=Calculations!$EP9,AN$13&lt;Calculations!$ER9),2,"")))),"")</f>
        <v/>
      </c>
      <c r="AO16" s="101" t="str">
        <f ca="1">IFERROR(IF(AND($I16=Type2,AO$13=Calculations!$EO9),-1,IF(AND(AO$13&gt;=Calculations!$EO9,AO$13&lt;=Calculations!$EP9,Calculations!$EQ9=0),0,IF(AND(AO$13&gt;=Calculations!$EO9,AO$13&lt;Calculations!$EP9),IF(Calculations!$EN9=Type1,3,1),IF(AND(AO$13&gt;=Calculations!$EP9,AO$13&lt;Calculations!$ER9),2,"")))),"")</f>
        <v/>
      </c>
      <c r="AP16" s="101" t="str">
        <f ca="1">IFERROR(IF(AND($I16=Type2,AP$13=Calculations!$EO9),-1,IF(AND(AP$13&gt;=Calculations!$EO9,AP$13&lt;=Calculations!$EP9,Calculations!$EQ9=0),0,IF(AND(AP$13&gt;=Calculations!$EO9,AP$13&lt;Calculations!$EP9),IF(Calculations!$EN9=Type1,3,1),IF(AND(AP$13&gt;=Calculations!$EP9,AP$13&lt;Calculations!$ER9),2,"")))),"")</f>
        <v/>
      </c>
      <c r="AQ16" s="101" t="str">
        <f ca="1">IFERROR(IF(AND($I16=Type2,AQ$13=Calculations!$EO9),-1,IF(AND(AQ$13&gt;=Calculations!$EO9,AQ$13&lt;=Calculations!$EP9,Calculations!$EQ9=0),0,IF(AND(AQ$13&gt;=Calculations!$EO9,AQ$13&lt;Calculations!$EP9),IF(Calculations!$EN9=Type1,3,1),IF(AND(AQ$13&gt;=Calculations!$EP9,AQ$13&lt;Calculations!$ER9),2,"")))),"")</f>
        <v/>
      </c>
      <c r="AR16" s="102" t="str">
        <f ca="1">IFERROR(IF(AND($I16=Type2,AR$13=Calculations!$EO9),-1,IF(AND(AR$13&gt;=Calculations!$EO9,AR$13&lt;=Calculations!$EP9,Calculations!$EQ9=0),0,IF(AND(AR$13&gt;=Calculations!$EO9,AR$13&lt;Calculations!$EP9),IF(Calculations!$EN9=Type1,3,1),IF(AND(AR$13&gt;=Calculations!$EP9,AR$13&lt;Calculations!$ER9),2,"")))),"")</f>
        <v/>
      </c>
    </row>
    <row r="17" spans="2:44" x14ac:dyDescent="0.25">
      <c r="B17" s="103">
        <f>IF(ISNUMBER(INDEX(Calculations!$B$7:$B$19,ROW(Calculations!B10)-ROW(Calculations!$B$6))),INDEX(Calculations!$B$7:$B$19,ROW(Calculations!B10)-ROW(Calculations!$B$6)),"")</f>
        <v>4</v>
      </c>
      <c r="C17" s="302" t="str">
        <f>INDEX(Calculations!EM$7:EM$18,ROW(B17)-ROW($B$13))</f>
        <v>Identify stakeholders and gather requirements</v>
      </c>
      <c r="D17" s="303"/>
      <c r="E17" s="303"/>
      <c r="F17" s="303"/>
      <c r="G17" s="303"/>
      <c r="H17" s="248">
        <f ca="1">IF($F$9="Show",INDEX(Calculations!EV$7:EV$18,ROW(B17)-ROW($B$13)),"")</f>
        <v>1</v>
      </c>
      <c r="I17" s="104" t="str">
        <f>INDEX(Calculations!EN$7:EN$18,ROW(C17)-ROW($B$13))</f>
        <v>S</v>
      </c>
      <c r="J17" s="101">
        <f ca="1">IFERROR(IF(AND($I17=Type2,J$13&gt;=Calculations!$EO10,J$13&lt;=Calculations!$ER10),-1,IF(AND(J$13&gt;=Calculations!$EO10,J$13&lt;=Calculations!$EP10,Calculations!$EQ10=0),0,IF(AND(J$13&gt;=Calculations!$EO10,J$13&lt;Calculations!$EP10),IF(Calculations!$EN10=Type1,3,1),IF(AND(J$13&gt;=Calculations!$EP10,J$13&lt;Calculations!$ER10),2,"")))),"")</f>
        <v>1</v>
      </c>
      <c r="K17" s="101">
        <f ca="1">IFERROR(IF(AND($I17=Type2,K$13&gt;=Calculations!$EO10,K$13&lt;=Calculations!$ER10),-1,IF(AND(K$13&gt;=Calculations!$EO10,K$13&lt;=Calculations!$EP10,Calculations!$EQ10=0),0,IF(AND(K$13&gt;=Calculations!$EO10,K$13&lt;Calculations!$EP10),IF(Calculations!$EN10=Type1,3,1),IF(AND(K$13&gt;=Calculations!$EP10,K$13&lt;Calculations!$ER10),2,"")))),"")</f>
        <v>1</v>
      </c>
      <c r="L17" s="101">
        <f ca="1">IFERROR(IF(AND($I17=Type2,L$13&gt;=Calculations!$EO10,L$13&lt;=Calculations!$ER10),-1,IF(AND(L$13&gt;=Calculations!$EO10,L$13&lt;=Calculations!$EP10,Calculations!$EQ10=0),0,IF(AND(L$13&gt;=Calculations!$EO10,L$13&lt;Calculations!$EP10),IF(Calculations!$EN10=Type1,3,1),IF(AND(L$13&gt;=Calculations!$EP10,L$13&lt;Calculations!$ER10),2,"")))),"")</f>
        <v>1</v>
      </c>
      <c r="M17" s="101">
        <f ca="1">IFERROR(IF(AND($I17=Type2,M$13&gt;=Calculations!$EO10,M$13&lt;=Calculations!$ER10),-1,IF(AND(M$13&gt;=Calculations!$EO10,M$13&lt;=Calculations!$EP10,Calculations!$EQ10=0),0,IF(AND(M$13&gt;=Calculations!$EO10,M$13&lt;Calculations!$EP10),IF(Calculations!$EN10=Type1,3,1),IF(AND(M$13&gt;=Calculations!$EP10,M$13&lt;Calculations!$ER10),2,"")))),"")</f>
        <v>1</v>
      </c>
      <c r="N17" s="101">
        <f ca="1">IFERROR(IF(AND($I17=Type2,N$13&gt;=Calculations!$EO10,N$13&lt;=Calculations!$ER10),-1,IF(AND(N$13&gt;=Calculations!$EO10,N$13&lt;=Calculations!$EP10,Calculations!$EQ10=0),0,IF(AND(N$13&gt;=Calculations!$EO10,N$13&lt;Calculations!$EP10),IF(Calculations!$EN10=Type1,3,1),IF(AND(N$13&gt;=Calculations!$EP10,N$13&lt;Calculations!$ER10),2,"")))),"")</f>
        <v>1</v>
      </c>
      <c r="O17" s="101" t="str">
        <f ca="1">IFERROR(IF(AND($I17=Type2,O$13&gt;=Calculations!$EO10,O$13&lt;=Calculations!$ER10),-1,IF(AND(O$13&gt;=Calculations!$EO10,O$13&lt;=Calculations!$EP10,Calculations!$EQ10=0),0,IF(AND(O$13&gt;=Calculations!$EO10,O$13&lt;Calculations!$EP10),IF(Calculations!$EN10=Type1,3,1),IF(AND(O$13&gt;=Calculations!$EP10,O$13&lt;Calculations!$ER10),2,"")))),"")</f>
        <v/>
      </c>
      <c r="P17" s="101" t="str">
        <f ca="1">IFERROR(IF(AND($I17=Type2,P$13&gt;=Calculations!$EO10,P$13&lt;=Calculations!$ER10),-1,IF(AND(P$13&gt;=Calculations!$EO10,P$13&lt;=Calculations!$EP10,Calculations!$EQ10=0),0,IF(AND(P$13&gt;=Calculations!$EO10,P$13&lt;Calculations!$EP10),IF(Calculations!$EN10=Type1,3,1),IF(AND(P$13&gt;=Calculations!$EP10,P$13&lt;Calculations!$ER10),2,"")))),"")</f>
        <v/>
      </c>
      <c r="Q17" s="101" t="str">
        <f ca="1">IFERROR(IF(AND($I17=Type2,Q$13&gt;=Calculations!$EO10,Q$13&lt;=Calculations!$ER10),-1,IF(AND(Q$13&gt;=Calculations!$EO10,Q$13&lt;=Calculations!$EP10,Calculations!$EQ10=0),0,IF(AND(Q$13&gt;=Calculations!$EO10,Q$13&lt;Calculations!$EP10),IF(Calculations!$EN10=Type1,3,1),IF(AND(Q$13&gt;=Calculations!$EP10,Q$13&lt;Calculations!$ER10),2,"")))),"")</f>
        <v/>
      </c>
      <c r="R17" s="101" t="str">
        <f ca="1">IFERROR(IF(AND($I17=Type2,R$13&gt;=Calculations!$EO10,R$13&lt;=Calculations!$ER10),-1,IF(AND(R$13&gt;=Calculations!$EO10,R$13&lt;=Calculations!$EP10,Calculations!$EQ10=0),0,IF(AND(R$13&gt;=Calculations!$EO10,R$13&lt;Calculations!$EP10),IF(Calculations!$EN10=Type1,3,1),IF(AND(R$13&gt;=Calculations!$EP10,R$13&lt;Calculations!$ER10),2,"")))),"")</f>
        <v/>
      </c>
      <c r="S17" s="101" t="str">
        <f ca="1">IFERROR(IF(AND($I17=Type2,S$13&gt;=Calculations!$EO10,S$13&lt;=Calculations!$ER10),-1,IF(AND(S$13&gt;=Calculations!$EO10,S$13&lt;=Calculations!$EP10,Calculations!$EQ10=0),0,IF(AND(S$13&gt;=Calculations!$EO10,S$13&lt;Calculations!$EP10),IF(Calculations!$EN10=Type1,3,1),IF(AND(S$13&gt;=Calculations!$EP10,S$13&lt;Calculations!$ER10),2,"")))),"")</f>
        <v/>
      </c>
      <c r="T17" s="101" t="str">
        <f ca="1">IFERROR(IF(AND($I17=Type2,T$13&gt;=Calculations!$EO10,T$13&lt;=Calculations!$ER10),-1,IF(AND(T$13&gt;=Calculations!$EO10,T$13&lt;=Calculations!$EP10,Calculations!$EQ10=0),0,IF(AND(T$13&gt;=Calculations!$EO10,T$13&lt;Calculations!$EP10),IF(Calculations!$EN10=Type1,3,1),IF(AND(T$13&gt;=Calculations!$EP10,T$13&lt;Calculations!$ER10),2,"")))),"")</f>
        <v/>
      </c>
      <c r="U17" s="101" t="str">
        <f ca="1">IFERROR(IF(AND($I17=Type2,U$13&gt;=Calculations!$EO10,U$13&lt;=Calculations!$ER10),-1,IF(AND(U$13&gt;=Calculations!$EO10,U$13&lt;=Calculations!$EP10,Calculations!$EQ10=0),0,IF(AND(U$13&gt;=Calculations!$EO10,U$13&lt;Calculations!$EP10),IF(Calculations!$EN10=Type1,3,1),IF(AND(U$13&gt;=Calculations!$EP10,U$13&lt;Calculations!$ER10),2,"")))),"")</f>
        <v/>
      </c>
      <c r="V17" s="101" t="str">
        <f ca="1">IFERROR(IF(AND($I17=Type2,V$13&gt;=Calculations!$EO10,V$13&lt;=Calculations!$ER10),-1,IF(AND(V$13&gt;=Calculations!$EO10,V$13&lt;=Calculations!$EP10,Calculations!$EQ10=0),0,IF(AND(V$13&gt;=Calculations!$EO10,V$13&lt;Calculations!$EP10),IF(Calculations!$EN10=Type1,3,1),IF(AND(V$13&gt;=Calculations!$EP10,V$13&lt;Calculations!$ER10),2,"")))),"")</f>
        <v/>
      </c>
      <c r="W17" s="101" t="str">
        <f ca="1">IFERROR(IF(AND($I17=Type2,W$13&gt;=Calculations!$EO10,W$13&lt;=Calculations!$ER10),-1,IF(AND(W$13&gt;=Calculations!$EO10,W$13&lt;=Calculations!$EP10,Calculations!$EQ10=0),0,IF(AND(W$13&gt;=Calculations!$EO10,W$13&lt;Calculations!$EP10),IF(Calculations!$EN10=Type1,3,1),IF(AND(W$13&gt;=Calculations!$EP10,W$13&lt;Calculations!$ER10),2,"")))),"")</f>
        <v/>
      </c>
      <c r="X17" s="101" t="str">
        <f ca="1">IFERROR(IF(AND($I17=Type2,X$13&gt;=Calculations!$EO10,X$13&lt;=Calculations!$ER10),-1,IF(AND(X$13&gt;=Calculations!$EO10,X$13&lt;=Calculations!$EP10,Calculations!$EQ10=0),0,IF(AND(X$13&gt;=Calculations!$EO10,X$13&lt;Calculations!$EP10),IF(Calculations!$EN10=Type1,3,1),IF(AND(X$13&gt;=Calculations!$EP10,X$13&lt;Calculations!$ER10),2,"")))),"")</f>
        <v/>
      </c>
      <c r="Y17" s="101" t="str">
        <f ca="1">IFERROR(IF(AND($I17=Type2,Y$13&gt;=Calculations!$EO10,Y$13&lt;=Calculations!$ER10),-1,IF(AND(Y$13&gt;=Calculations!$EO10,Y$13&lt;=Calculations!$EP10,Calculations!$EQ10=0),0,IF(AND(Y$13&gt;=Calculations!$EO10,Y$13&lt;Calculations!$EP10),IF(Calculations!$EN10=Type1,3,1),IF(AND(Y$13&gt;=Calculations!$EP10,Y$13&lt;Calculations!$ER10),2,"")))),"")</f>
        <v/>
      </c>
      <c r="Z17" s="101" t="str">
        <f ca="1">IFERROR(IF(AND($I17=Type2,Z$13&gt;=Calculations!$EO10,Z$13&lt;=Calculations!$ER10),-1,IF(AND(Z$13&gt;=Calculations!$EO10,Z$13&lt;=Calculations!$EP10,Calculations!$EQ10=0),0,IF(AND(Z$13&gt;=Calculations!$EO10,Z$13&lt;Calculations!$EP10),IF(Calculations!$EN10=Type1,3,1),IF(AND(Z$13&gt;=Calculations!$EP10,Z$13&lt;Calculations!$ER10),2,"")))),"")</f>
        <v/>
      </c>
      <c r="AA17" s="101" t="str">
        <f ca="1">IFERROR(IF(AND($I17=Type2,AA$13&gt;=Calculations!$EO10,AA$13&lt;=Calculations!$ER10),-1,IF(AND(AA$13&gt;=Calculations!$EO10,AA$13&lt;=Calculations!$EP10,Calculations!$EQ10=0),0,IF(AND(AA$13&gt;=Calculations!$EO10,AA$13&lt;Calculations!$EP10),IF(Calculations!$EN10=Type1,3,1),IF(AND(AA$13&gt;=Calculations!$EP10,AA$13&lt;Calculations!$ER10),2,"")))),"")</f>
        <v/>
      </c>
      <c r="AB17" s="101" t="str">
        <f ca="1">IFERROR(IF(AND($I17=Type2,AB$13&gt;=Calculations!$EO10,AB$13&lt;=Calculations!$ER10),-1,IF(AND(AB$13&gt;=Calculations!$EO10,AB$13&lt;=Calculations!$EP10,Calculations!$EQ10=0),0,IF(AND(AB$13&gt;=Calculations!$EO10,AB$13&lt;Calculations!$EP10),IF(Calculations!$EN10=Type1,3,1),IF(AND(AB$13&gt;=Calculations!$EP10,AB$13&lt;Calculations!$ER10),2,"")))),"")</f>
        <v/>
      </c>
      <c r="AC17" s="101" t="str">
        <f ca="1">IFERROR(IF(AND($I17=Type2,AC$13&gt;=Calculations!$EO10,AC$13&lt;=Calculations!$ER10),-1,IF(AND(AC$13&gt;=Calculations!$EO10,AC$13&lt;=Calculations!$EP10,Calculations!$EQ10=0),0,IF(AND(AC$13&gt;=Calculations!$EO10,AC$13&lt;Calculations!$EP10),IF(Calculations!$EN10=Type1,3,1),IF(AND(AC$13&gt;=Calculations!$EP10,AC$13&lt;Calculations!$ER10),2,"")))),"")</f>
        <v/>
      </c>
      <c r="AD17" s="101" t="str">
        <f ca="1">IFERROR(IF(AND($I17=Type2,AD$13&gt;=Calculations!$EO10,AD$13&lt;=Calculations!$ER10),-1,IF(AND(AD$13&gt;=Calculations!$EO10,AD$13&lt;=Calculations!$EP10,Calculations!$EQ10=0),0,IF(AND(AD$13&gt;=Calculations!$EO10,AD$13&lt;Calculations!$EP10),IF(Calculations!$EN10=Type1,3,1),IF(AND(AD$13&gt;=Calculations!$EP10,AD$13&lt;Calculations!$ER10),2,"")))),"")</f>
        <v/>
      </c>
      <c r="AE17" s="101" t="str">
        <f ca="1">IFERROR(IF(AND($I17=Type2,AE$13&gt;=Calculations!$EO10,AE$13&lt;=Calculations!$ER10),-1,IF(AND(AE$13&gt;=Calculations!$EO10,AE$13&lt;=Calculations!$EP10,Calculations!$EQ10=0),0,IF(AND(AE$13&gt;=Calculations!$EO10,AE$13&lt;Calculations!$EP10),IF(Calculations!$EN10=Type1,3,1),IF(AND(AE$13&gt;=Calculations!$EP10,AE$13&lt;Calculations!$ER10),2,"")))),"")</f>
        <v/>
      </c>
      <c r="AF17" s="101" t="str">
        <f ca="1">IFERROR(IF(AND($I17=Type2,AF$13&gt;=Calculations!$EO10,AF$13&lt;=Calculations!$ER10),-1,IF(AND(AF$13&gt;=Calculations!$EO10,AF$13&lt;=Calculations!$EP10,Calculations!$EQ10=0),0,IF(AND(AF$13&gt;=Calculations!$EO10,AF$13&lt;Calculations!$EP10),IF(Calculations!$EN10=Type1,3,1),IF(AND(AF$13&gt;=Calculations!$EP10,AF$13&lt;Calculations!$ER10),2,"")))),"")</f>
        <v/>
      </c>
      <c r="AG17" s="101" t="str">
        <f ca="1">IFERROR(IF(AND($I17=Type2,AG$13&gt;=Calculations!$EO10,AG$13&lt;=Calculations!$ER10),-1,IF(AND(AG$13&gt;=Calculations!$EO10,AG$13&lt;=Calculations!$EP10,Calculations!$EQ10=0),0,IF(AND(AG$13&gt;=Calculations!$EO10,AG$13&lt;Calculations!$EP10),IF(Calculations!$EN10=Type1,3,1),IF(AND(AG$13&gt;=Calculations!$EP10,AG$13&lt;Calculations!$ER10),2,"")))),"")</f>
        <v/>
      </c>
      <c r="AH17" s="101" t="str">
        <f ca="1">IFERROR(IF(AND($I17=Type2,AH$13&gt;=Calculations!$EO10,AH$13&lt;=Calculations!$ER10),-1,IF(AND(AH$13&gt;=Calculations!$EO10,AH$13&lt;=Calculations!$EP10,Calculations!$EQ10=0),0,IF(AND(AH$13&gt;=Calculations!$EO10,AH$13&lt;Calculations!$EP10),IF(Calculations!$EN10=Type1,3,1),IF(AND(AH$13&gt;=Calculations!$EP10,AH$13&lt;Calculations!$ER10),2,"")))),"")</f>
        <v/>
      </c>
      <c r="AI17" s="101" t="str">
        <f ca="1">IFERROR(IF(AND($I17=Type2,AI$13&gt;=Calculations!$EO10,AI$13&lt;=Calculations!$ER10),-1,IF(AND(AI$13&gt;=Calculations!$EO10,AI$13&lt;=Calculations!$EP10,Calculations!$EQ10=0),0,IF(AND(AI$13&gt;=Calculations!$EO10,AI$13&lt;Calculations!$EP10),IF(Calculations!$EN10=Type1,3,1),IF(AND(AI$13&gt;=Calculations!$EP10,AI$13&lt;Calculations!$ER10),2,"")))),"")</f>
        <v/>
      </c>
      <c r="AJ17" s="101" t="str">
        <f ca="1">IFERROR(IF(AND($I17=Type2,AJ$13&gt;=Calculations!$EO10,AJ$13&lt;=Calculations!$ER10),-1,IF(AND(AJ$13&gt;=Calculations!$EO10,AJ$13&lt;=Calculations!$EP10,Calculations!$EQ10=0),0,IF(AND(AJ$13&gt;=Calculations!$EO10,AJ$13&lt;Calculations!$EP10),IF(Calculations!$EN10=Type1,3,1),IF(AND(AJ$13&gt;=Calculations!$EP10,AJ$13&lt;Calculations!$ER10),2,"")))),"")</f>
        <v/>
      </c>
      <c r="AK17" s="101" t="str">
        <f ca="1">IFERROR(IF(AND($I17=Type2,AK$13&gt;=Calculations!$EO10,AK$13&lt;=Calculations!$ER10),-1,IF(AND(AK$13&gt;=Calculations!$EO10,AK$13&lt;=Calculations!$EP10,Calculations!$EQ10=0),0,IF(AND(AK$13&gt;=Calculations!$EO10,AK$13&lt;Calculations!$EP10),IF(Calculations!$EN10=Type1,3,1),IF(AND(AK$13&gt;=Calculations!$EP10,AK$13&lt;Calculations!$ER10),2,"")))),"")</f>
        <v/>
      </c>
      <c r="AL17" s="101" t="str">
        <f ca="1">IFERROR(IF(AND($I17=Type2,AL$13&gt;=Calculations!$EO10,AL$13&lt;=Calculations!$ER10),-1,IF(AND(AL$13&gt;=Calculations!$EO10,AL$13&lt;=Calculations!$EP10,Calculations!$EQ10=0),0,IF(AND(AL$13&gt;=Calculations!$EO10,AL$13&lt;Calculations!$EP10),IF(Calculations!$EN10=Type1,3,1),IF(AND(AL$13&gt;=Calculations!$EP10,AL$13&lt;Calculations!$ER10),2,"")))),"")</f>
        <v/>
      </c>
      <c r="AM17" s="101" t="str">
        <f ca="1">IFERROR(IF(AND($I17=Type2,AM$13&gt;=Calculations!$EO10,AM$13&lt;=Calculations!$ER10),-1,IF(AND(AM$13&gt;=Calculations!$EO10,AM$13&lt;=Calculations!$EP10,Calculations!$EQ10=0),0,IF(AND(AM$13&gt;=Calculations!$EO10,AM$13&lt;Calculations!$EP10),IF(Calculations!$EN10=Type1,3,1),IF(AND(AM$13&gt;=Calculations!$EP10,AM$13&lt;Calculations!$ER10),2,"")))),"")</f>
        <v/>
      </c>
      <c r="AN17" s="101" t="str">
        <f ca="1">IFERROR(IF(AND($I17=Type2,AN$13&gt;=Calculations!$EO10,AN$13&lt;=Calculations!$ER10),-1,IF(AND(AN$13&gt;=Calculations!$EO10,AN$13&lt;=Calculations!$EP10,Calculations!$EQ10=0),0,IF(AND(AN$13&gt;=Calculations!$EO10,AN$13&lt;Calculations!$EP10),IF(Calculations!$EN10=Type1,3,1),IF(AND(AN$13&gt;=Calculations!$EP10,AN$13&lt;Calculations!$ER10),2,"")))),"")</f>
        <v/>
      </c>
      <c r="AO17" s="101" t="str">
        <f ca="1">IFERROR(IF(AND($I17=Type2,AO$13&gt;=Calculations!$EO10,AO$13&lt;=Calculations!$ER10),-1,IF(AND(AO$13&gt;=Calculations!$EO10,AO$13&lt;=Calculations!$EP10,Calculations!$EQ10=0),0,IF(AND(AO$13&gt;=Calculations!$EO10,AO$13&lt;Calculations!$EP10),IF(Calculations!$EN10=Type1,3,1),IF(AND(AO$13&gt;=Calculations!$EP10,AO$13&lt;Calculations!$ER10),2,"")))),"")</f>
        <v/>
      </c>
      <c r="AP17" s="101" t="str">
        <f ca="1">IFERROR(IF(AND($I17=Type2,AP$13&gt;=Calculations!$EO10,AP$13&lt;=Calculations!$ER10),-1,IF(AND(AP$13&gt;=Calculations!$EO10,AP$13&lt;=Calculations!$EP10,Calculations!$EQ10=0),0,IF(AND(AP$13&gt;=Calculations!$EO10,AP$13&lt;Calculations!$EP10),IF(Calculations!$EN10=Type1,3,1),IF(AND(AP$13&gt;=Calculations!$EP10,AP$13&lt;Calculations!$ER10),2,"")))),"")</f>
        <v/>
      </c>
      <c r="AQ17" s="101" t="str">
        <f ca="1">IFERROR(IF(AND($I17=Type2,AQ$13&gt;=Calculations!$EO10,AQ$13&lt;=Calculations!$ER10),-1,IF(AND(AQ$13&gt;=Calculations!$EO10,AQ$13&lt;=Calculations!$EP10,Calculations!$EQ10=0),0,IF(AND(AQ$13&gt;=Calculations!$EO10,AQ$13&lt;Calculations!$EP10),IF(Calculations!$EN10=Type1,3,1),IF(AND(AQ$13&gt;=Calculations!$EP10,AQ$13&lt;Calculations!$ER10),2,"")))),"")</f>
        <v/>
      </c>
      <c r="AR17" s="102" t="str">
        <f ca="1">IFERROR(IF(AND($I17=Type2,AR$13&gt;=Calculations!$EO10,AR$13&lt;=Calculations!$ER10),-1,IF(AND(AR$13&gt;=Calculations!$EO10,AR$13&lt;=Calculations!$EP10,Calculations!$EQ10=0),0,IF(AND(AR$13&gt;=Calculations!$EO10,AR$13&lt;Calculations!$EP10),IF(Calculations!$EN10=Type1,3,1),IF(AND(AR$13&gt;=Calculations!$EP10,AR$13&lt;Calculations!$ER10),2,"")))),"")</f>
        <v/>
      </c>
    </row>
    <row r="18" spans="2:44" x14ac:dyDescent="0.25">
      <c r="B18" s="103">
        <f>IF(ISNUMBER(INDEX(Calculations!$B$7:$B$19,ROW(Calculations!B11)-ROW(Calculations!$B$6))),INDEX(Calculations!$B$7:$B$19,ROW(Calculations!B11)-ROW(Calculations!$B$6)),"")</f>
        <v>5</v>
      </c>
      <c r="C18" s="302" t="str">
        <f>INDEX(Calculations!EM$7:EM$18,ROW(B18)-ROW($B$13))</f>
        <v>Develop project charter and plan</v>
      </c>
      <c r="D18" s="303"/>
      <c r="E18" s="303"/>
      <c r="F18" s="303"/>
      <c r="G18" s="303"/>
      <c r="H18" s="248">
        <f ca="1">IF($F$9="Show",INDEX(Calculations!EV$7:EV$18,ROW(B18)-ROW($B$13)),"")</f>
        <v>1</v>
      </c>
      <c r="I18" s="104" t="str">
        <f>INDEX(Calculations!EN$7:EN$18,ROW(C18)-ROW($B$13))</f>
        <v>T</v>
      </c>
      <c r="J18" s="101" t="str">
        <f ca="1">IFERROR(IF(AND($I18=Type2,J$13&gt;=Calculations!$EO11,J$13&lt;=Calculations!$ER11),-1,IF(AND(J$13&gt;=Calculations!$EO11,J$13&lt;=Calculations!$EP11,Calculations!$EQ11=0),0,IF(AND(J$13&gt;=Calculations!$EO11,J$13&lt;Calculations!$EP11),IF(Calculations!$EN11=Type1,3,1),IF(AND(J$13&gt;=Calculations!$EP11,J$13&lt;Calculations!$ER11),2,"")))),"")</f>
        <v/>
      </c>
      <c r="K18" s="101" t="str">
        <f ca="1">IFERROR(IF(AND($I18=Type2,K$13&gt;=Calculations!$EO11,K$13&lt;=Calculations!$ER11),-1,IF(AND(K$13&gt;=Calculations!$EO11,K$13&lt;=Calculations!$EP11,Calculations!$EQ11=0),0,IF(AND(K$13&gt;=Calculations!$EO11,K$13&lt;Calculations!$EP11),IF(Calculations!$EN11=Type1,3,1),IF(AND(K$13&gt;=Calculations!$EP11,K$13&lt;Calculations!$ER11),2,"")))),"")</f>
        <v/>
      </c>
      <c r="L18" s="101" t="str">
        <f ca="1">IFERROR(IF(AND($I18=Type2,L$13&gt;=Calculations!$EO11,L$13&lt;=Calculations!$ER11),-1,IF(AND(L$13&gt;=Calculations!$EO11,L$13&lt;=Calculations!$EP11,Calculations!$EQ11=0),0,IF(AND(L$13&gt;=Calculations!$EO11,L$13&lt;Calculations!$EP11),IF(Calculations!$EN11=Type1,3,1),IF(AND(L$13&gt;=Calculations!$EP11,L$13&lt;Calculations!$ER11),2,"")))),"")</f>
        <v/>
      </c>
      <c r="M18" s="101" t="str">
        <f ca="1">IFERROR(IF(AND($I18=Type2,M$13&gt;=Calculations!$EO11,M$13&lt;=Calculations!$ER11),-1,IF(AND(M$13&gt;=Calculations!$EO11,M$13&lt;=Calculations!$EP11,Calculations!$EQ11=0),0,IF(AND(M$13&gt;=Calculations!$EO11,M$13&lt;Calculations!$EP11),IF(Calculations!$EN11=Type1,3,1),IF(AND(M$13&gt;=Calculations!$EP11,M$13&lt;Calculations!$ER11),2,"")))),"")</f>
        <v/>
      </c>
      <c r="N18" s="101" t="str">
        <f ca="1">IFERROR(IF(AND($I18=Type2,N$13&gt;=Calculations!$EO11,N$13&lt;=Calculations!$ER11),-1,IF(AND(N$13&gt;=Calculations!$EO11,N$13&lt;=Calculations!$EP11,Calculations!$EQ11=0),0,IF(AND(N$13&gt;=Calculations!$EO11,N$13&lt;Calculations!$EP11),IF(Calculations!$EN11=Type1,3,1),IF(AND(N$13&gt;=Calculations!$EP11,N$13&lt;Calculations!$ER11),2,"")))),"")</f>
        <v/>
      </c>
      <c r="O18" s="101">
        <f ca="1">IFERROR(IF(AND($I18=Type2,O$13&gt;=Calculations!$EO11,O$13&lt;=Calculations!$ER11),-1,IF(AND(O$13&gt;=Calculations!$EO11,O$13&lt;=Calculations!$EP11,Calculations!$EQ11=0),0,IF(AND(O$13&gt;=Calculations!$EO11,O$13&lt;Calculations!$EP11),IF(Calculations!$EN11=Type1,3,1),IF(AND(O$13&gt;=Calculations!$EP11,O$13&lt;Calculations!$ER11),2,"")))),"")</f>
        <v>1</v>
      </c>
      <c r="P18" s="101">
        <f ca="1">IFERROR(IF(AND($I18=Type2,P$13&gt;=Calculations!$EO11,P$13&lt;=Calculations!$ER11),-1,IF(AND(P$13&gt;=Calculations!$EO11,P$13&lt;=Calculations!$EP11,Calculations!$EQ11=0),0,IF(AND(P$13&gt;=Calculations!$EO11,P$13&lt;Calculations!$EP11),IF(Calculations!$EN11=Type1,3,1),IF(AND(P$13&gt;=Calculations!$EP11,P$13&lt;Calculations!$ER11),2,"")))),"")</f>
        <v>1</v>
      </c>
      <c r="Q18" s="101">
        <f ca="1">IFERROR(IF(AND($I18=Type2,Q$13&gt;=Calculations!$EO11,Q$13&lt;=Calculations!$ER11),-1,IF(AND(Q$13&gt;=Calculations!$EO11,Q$13&lt;=Calculations!$EP11,Calculations!$EQ11=0),0,IF(AND(Q$13&gt;=Calculations!$EO11,Q$13&lt;Calculations!$EP11),IF(Calculations!$EN11=Type1,3,1),IF(AND(Q$13&gt;=Calculations!$EP11,Q$13&lt;Calculations!$ER11),2,"")))),"")</f>
        <v>1</v>
      </c>
      <c r="R18" s="101">
        <f ca="1">IFERROR(IF(AND($I18=Type2,R$13&gt;=Calculations!$EO11,R$13&lt;=Calculations!$ER11),-1,IF(AND(R$13&gt;=Calculations!$EO11,R$13&lt;=Calculations!$EP11,Calculations!$EQ11=0),0,IF(AND(R$13&gt;=Calculations!$EO11,R$13&lt;Calculations!$EP11),IF(Calculations!$EN11=Type1,3,1),IF(AND(R$13&gt;=Calculations!$EP11,R$13&lt;Calculations!$ER11),2,"")))),"")</f>
        <v>1</v>
      </c>
      <c r="S18" s="101">
        <f ca="1">IFERROR(IF(AND($I18=Type2,S$13&gt;=Calculations!$EO11,S$13&lt;=Calculations!$ER11),-1,IF(AND(S$13&gt;=Calculations!$EO11,S$13&lt;=Calculations!$EP11,Calculations!$EQ11=0),0,IF(AND(S$13&gt;=Calculations!$EO11,S$13&lt;Calculations!$EP11),IF(Calculations!$EN11=Type1,3,1),IF(AND(S$13&gt;=Calculations!$EP11,S$13&lt;Calculations!$ER11),2,"")))),"")</f>
        <v>1</v>
      </c>
      <c r="T18" s="101">
        <f ca="1">IFERROR(IF(AND($I18=Type2,T$13&gt;=Calculations!$EO11,T$13&lt;=Calculations!$ER11),-1,IF(AND(T$13&gt;=Calculations!$EO11,T$13&lt;=Calculations!$EP11,Calculations!$EQ11=0),0,IF(AND(T$13&gt;=Calculations!$EO11,T$13&lt;Calculations!$EP11),IF(Calculations!$EN11=Type1,3,1),IF(AND(T$13&gt;=Calculations!$EP11,T$13&lt;Calculations!$ER11),2,"")))),"")</f>
        <v>1</v>
      </c>
      <c r="U18" s="101">
        <f ca="1">IFERROR(IF(AND($I18=Type2,U$13&gt;=Calculations!$EO11,U$13&lt;=Calculations!$ER11),-1,IF(AND(U$13&gt;=Calculations!$EO11,U$13&lt;=Calculations!$EP11,Calculations!$EQ11=0),0,IF(AND(U$13&gt;=Calculations!$EO11,U$13&lt;Calculations!$EP11),IF(Calculations!$EN11=Type1,3,1),IF(AND(U$13&gt;=Calculations!$EP11,U$13&lt;Calculations!$ER11),2,"")))),"")</f>
        <v>1</v>
      </c>
      <c r="V18" s="101">
        <f ca="1">IFERROR(IF(AND($I18=Type2,V$13&gt;=Calculations!$EO11,V$13&lt;=Calculations!$ER11),-1,IF(AND(V$13&gt;=Calculations!$EO11,V$13&lt;=Calculations!$EP11,Calculations!$EQ11=0),0,IF(AND(V$13&gt;=Calculations!$EO11,V$13&lt;Calculations!$EP11),IF(Calculations!$EN11=Type1,3,1),IF(AND(V$13&gt;=Calculations!$EP11,V$13&lt;Calculations!$ER11),2,"")))),"")</f>
        <v>1</v>
      </c>
      <c r="W18" s="101">
        <f ca="1">IFERROR(IF(AND($I18=Type2,W$13&gt;=Calculations!$EO11,W$13&lt;=Calculations!$ER11),-1,IF(AND(W$13&gt;=Calculations!$EO11,W$13&lt;=Calculations!$EP11,Calculations!$EQ11=0),0,IF(AND(W$13&gt;=Calculations!$EO11,W$13&lt;Calculations!$EP11),IF(Calculations!$EN11=Type1,3,1),IF(AND(W$13&gt;=Calculations!$EP11,W$13&lt;Calculations!$ER11),2,"")))),"")</f>
        <v>1</v>
      </c>
      <c r="X18" s="101">
        <f ca="1">IFERROR(IF(AND($I18=Type2,X$13&gt;=Calculations!$EO11,X$13&lt;=Calculations!$ER11),-1,IF(AND(X$13&gt;=Calculations!$EO11,X$13&lt;=Calculations!$EP11,Calculations!$EQ11=0),0,IF(AND(X$13&gt;=Calculations!$EO11,X$13&lt;Calculations!$EP11),IF(Calculations!$EN11=Type1,3,1),IF(AND(X$13&gt;=Calculations!$EP11,X$13&lt;Calculations!$ER11),2,"")))),"")</f>
        <v>1</v>
      </c>
      <c r="Y18" s="101">
        <f ca="1">IFERROR(IF(AND($I18=Type2,Y$13&gt;=Calculations!$EO11,Y$13&lt;=Calculations!$ER11),-1,IF(AND(Y$13&gt;=Calculations!$EO11,Y$13&lt;=Calculations!$EP11,Calculations!$EQ11=0),0,IF(AND(Y$13&gt;=Calculations!$EO11,Y$13&lt;Calculations!$EP11),IF(Calculations!$EN11=Type1,3,1),IF(AND(Y$13&gt;=Calculations!$EP11,Y$13&lt;Calculations!$ER11),2,"")))),"")</f>
        <v>1</v>
      </c>
      <c r="Z18" s="101">
        <f ca="1">IFERROR(IF(AND($I18=Type2,Z$13&gt;=Calculations!$EO11,Z$13&lt;=Calculations!$ER11),-1,IF(AND(Z$13&gt;=Calculations!$EO11,Z$13&lt;=Calculations!$EP11,Calculations!$EQ11=0),0,IF(AND(Z$13&gt;=Calculations!$EO11,Z$13&lt;Calculations!$EP11),IF(Calculations!$EN11=Type1,3,1),IF(AND(Z$13&gt;=Calculations!$EP11,Z$13&lt;Calculations!$ER11),2,"")))),"")</f>
        <v>1</v>
      </c>
      <c r="AA18" s="101">
        <f ca="1">IFERROR(IF(AND($I18=Type2,AA$13&gt;=Calculations!$EO11,AA$13&lt;=Calculations!$ER11),-1,IF(AND(AA$13&gt;=Calculations!$EO11,AA$13&lt;=Calculations!$EP11,Calculations!$EQ11=0),0,IF(AND(AA$13&gt;=Calculations!$EO11,AA$13&lt;Calculations!$EP11),IF(Calculations!$EN11=Type1,3,1),IF(AND(AA$13&gt;=Calculations!$EP11,AA$13&lt;Calculations!$ER11),2,"")))),"")</f>
        <v>1</v>
      </c>
      <c r="AB18" s="101">
        <f ca="1">IFERROR(IF(AND($I18=Type2,AB$13&gt;=Calculations!$EO11,AB$13&lt;=Calculations!$ER11),-1,IF(AND(AB$13&gt;=Calculations!$EO11,AB$13&lt;=Calculations!$EP11,Calculations!$EQ11=0),0,IF(AND(AB$13&gt;=Calculations!$EO11,AB$13&lt;Calculations!$EP11),IF(Calculations!$EN11=Type1,3,1),IF(AND(AB$13&gt;=Calculations!$EP11,AB$13&lt;Calculations!$ER11),2,"")))),"")</f>
        <v>1</v>
      </c>
      <c r="AC18" s="101" t="str">
        <f ca="1">IFERROR(IF(AND($I18=Type2,AC$13&gt;=Calculations!$EO11,AC$13&lt;=Calculations!$ER11),-1,IF(AND(AC$13&gt;=Calculations!$EO11,AC$13&lt;=Calculations!$EP11,Calculations!$EQ11=0),0,IF(AND(AC$13&gt;=Calculations!$EO11,AC$13&lt;Calculations!$EP11),IF(Calculations!$EN11=Type1,3,1),IF(AND(AC$13&gt;=Calculations!$EP11,AC$13&lt;Calculations!$ER11),2,"")))),"")</f>
        <v/>
      </c>
      <c r="AD18" s="101" t="str">
        <f ca="1">IFERROR(IF(AND($I18=Type2,AD$13&gt;=Calculations!$EO11,AD$13&lt;=Calculations!$ER11),-1,IF(AND(AD$13&gt;=Calculations!$EO11,AD$13&lt;=Calculations!$EP11,Calculations!$EQ11=0),0,IF(AND(AD$13&gt;=Calculations!$EO11,AD$13&lt;Calculations!$EP11),IF(Calculations!$EN11=Type1,3,1),IF(AND(AD$13&gt;=Calculations!$EP11,AD$13&lt;Calculations!$ER11),2,"")))),"")</f>
        <v/>
      </c>
      <c r="AE18" s="101" t="str">
        <f ca="1">IFERROR(IF(AND($I18=Type2,AE$13&gt;=Calculations!$EO11,AE$13&lt;=Calculations!$ER11),-1,IF(AND(AE$13&gt;=Calculations!$EO11,AE$13&lt;=Calculations!$EP11,Calculations!$EQ11=0),0,IF(AND(AE$13&gt;=Calculations!$EO11,AE$13&lt;Calculations!$EP11),IF(Calculations!$EN11=Type1,3,1),IF(AND(AE$13&gt;=Calculations!$EP11,AE$13&lt;Calculations!$ER11),2,"")))),"")</f>
        <v/>
      </c>
      <c r="AF18" s="101" t="str">
        <f ca="1">IFERROR(IF(AND($I18=Type2,AF$13&gt;=Calculations!$EO11,AF$13&lt;=Calculations!$ER11),-1,IF(AND(AF$13&gt;=Calculations!$EO11,AF$13&lt;=Calculations!$EP11,Calculations!$EQ11=0),0,IF(AND(AF$13&gt;=Calculations!$EO11,AF$13&lt;Calculations!$EP11),IF(Calculations!$EN11=Type1,3,1),IF(AND(AF$13&gt;=Calculations!$EP11,AF$13&lt;Calculations!$ER11),2,"")))),"")</f>
        <v/>
      </c>
      <c r="AG18" s="101" t="str">
        <f ca="1">IFERROR(IF(AND($I18=Type2,AG$13&gt;=Calculations!$EO11,AG$13&lt;=Calculations!$ER11),-1,IF(AND(AG$13&gt;=Calculations!$EO11,AG$13&lt;=Calculations!$EP11,Calculations!$EQ11=0),0,IF(AND(AG$13&gt;=Calculations!$EO11,AG$13&lt;Calculations!$EP11),IF(Calculations!$EN11=Type1,3,1),IF(AND(AG$13&gt;=Calculations!$EP11,AG$13&lt;Calculations!$ER11),2,"")))),"")</f>
        <v/>
      </c>
      <c r="AH18" s="101" t="str">
        <f ca="1">IFERROR(IF(AND($I18=Type2,AH$13&gt;=Calculations!$EO11,AH$13&lt;=Calculations!$ER11),-1,IF(AND(AH$13&gt;=Calculations!$EO11,AH$13&lt;=Calculations!$EP11,Calculations!$EQ11=0),0,IF(AND(AH$13&gt;=Calculations!$EO11,AH$13&lt;Calculations!$EP11),IF(Calculations!$EN11=Type1,3,1),IF(AND(AH$13&gt;=Calculations!$EP11,AH$13&lt;Calculations!$ER11),2,"")))),"")</f>
        <v/>
      </c>
      <c r="AI18" s="101" t="str">
        <f ca="1">IFERROR(IF(AND($I18=Type2,AI$13&gt;=Calculations!$EO11,AI$13&lt;=Calculations!$ER11),-1,IF(AND(AI$13&gt;=Calculations!$EO11,AI$13&lt;=Calculations!$EP11,Calculations!$EQ11=0),0,IF(AND(AI$13&gt;=Calculations!$EO11,AI$13&lt;Calculations!$EP11),IF(Calculations!$EN11=Type1,3,1),IF(AND(AI$13&gt;=Calculations!$EP11,AI$13&lt;Calculations!$ER11),2,"")))),"")</f>
        <v/>
      </c>
      <c r="AJ18" s="101" t="str">
        <f ca="1">IFERROR(IF(AND($I18=Type2,AJ$13&gt;=Calculations!$EO11,AJ$13&lt;=Calculations!$ER11),-1,IF(AND(AJ$13&gt;=Calculations!$EO11,AJ$13&lt;=Calculations!$EP11,Calculations!$EQ11=0),0,IF(AND(AJ$13&gt;=Calculations!$EO11,AJ$13&lt;Calculations!$EP11),IF(Calculations!$EN11=Type1,3,1),IF(AND(AJ$13&gt;=Calculations!$EP11,AJ$13&lt;Calculations!$ER11),2,"")))),"")</f>
        <v/>
      </c>
      <c r="AK18" s="101" t="str">
        <f ca="1">IFERROR(IF(AND($I18=Type2,AK$13&gt;=Calculations!$EO11,AK$13&lt;=Calculations!$ER11),-1,IF(AND(AK$13&gt;=Calculations!$EO11,AK$13&lt;=Calculations!$EP11,Calculations!$EQ11=0),0,IF(AND(AK$13&gt;=Calculations!$EO11,AK$13&lt;Calculations!$EP11),IF(Calculations!$EN11=Type1,3,1),IF(AND(AK$13&gt;=Calculations!$EP11,AK$13&lt;Calculations!$ER11),2,"")))),"")</f>
        <v/>
      </c>
      <c r="AL18" s="101" t="str">
        <f ca="1">IFERROR(IF(AND($I18=Type2,AL$13&gt;=Calculations!$EO11,AL$13&lt;=Calculations!$ER11),-1,IF(AND(AL$13&gt;=Calculations!$EO11,AL$13&lt;=Calculations!$EP11,Calculations!$EQ11=0),0,IF(AND(AL$13&gt;=Calculations!$EO11,AL$13&lt;Calculations!$EP11),IF(Calculations!$EN11=Type1,3,1),IF(AND(AL$13&gt;=Calculations!$EP11,AL$13&lt;Calculations!$ER11),2,"")))),"")</f>
        <v/>
      </c>
      <c r="AM18" s="101" t="str">
        <f ca="1">IFERROR(IF(AND($I18=Type2,AM$13&gt;=Calculations!$EO11,AM$13&lt;=Calculations!$ER11),-1,IF(AND(AM$13&gt;=Calculations!$EO11,AM$13&lt;=Calculations!$EP11,Calculations!$EQ11=0),0,IF(AND(AM$13&gt;=Calculations!$EO11,AM$13&lt;Calculations!$EP11),IF(Calculations!$EN11=Type1,3,1),IF(AND(AM$13&gt;=Calculations!$EP11,AM$13&lt;Calculations!$ER11),2,"")))),"")</f>
        <v/>
      </c>
      <c r="AN18" s="101" t="str">
        <f ca="1">IFERROR(IF(AND($I18=Type2,AN$13&gt;=Calculations!$EO11,AN$13&lt;=Calculations!$ER11),-1,IF(AND(AN$13&gt;=Calculations!$EO11,AN$13&lt;=Calculations!$EP11,Calculations!$EQ11=0),0,IF(AND(AN$13&gt;=Calculations!$EO11,AN$13&lt;Calculations!$EP11),IF(Calculations!$EN11=Type1,3,1),IF(AND(AN$13&gt;=Calculations!$EP11,AN$13&lt;Calculations!$ER11),2,"")))),"")</f>
        <v/>
      </c>
      <c r="AO18" s="101" t="str">
        <f ca="1">IFERROR(IF(AND($I18=Type2,AO$13&gt;=Calculations!$EO11,AO$13&lt;=Calculations!$ER11),-1,IF(AND(AO$13&gt;=Calculations!$EO11,AO$13&lt;=Calculations!$EP11,Calculations!$EQ11=0),0,IF(AND(AO$13&gt;=Calculations!$EO11,AO$13&lt;Calculations!$EP11),IF(Calculations!$EN11=Type1,3,1),IF(AND(AO$13&gt;=Calculations!$EP11,AO$13&lt;Calculations!$ER11),2,"")))),"")</f>
        <v/>
      </c>
      <c r="AP18" s="101" t="str">
        <f ca="1">IFERROR(IF(AND($I18=Type2,AP$13&gt;=Calculations!$EO11,AP$13&lt;=Calculations!$ER11),-1,IF(AND(AP$13&gt;=Calculations!$EO11,AP$13&lt;=Calculations!$EP11,Calculations!$EQ11=0),0,IF(AND(AP$13&gt;=Calculations!$EO11,AP$13&lt;Calculations!$EP11),IF(Calculations!$EN11=Type1,3,1),IF(AND(AP$13&gt;=Calculations!$EP11,AP$13&lt;Calculations!$ER11),2,"")))),"")</f>
        <v/>
      </c>
      <c r="AQ18" s="101" t="str">
        <f ca="1">IFERROR(IF(AND($I18=Type2,AQ$13&gt;=Calculations!$EO11,AQ$13&lt;=Calculations!$ER11),-1,IF(AND(AQ$13&gt;=Calculations!$EO11,AQ$13&lt;=Calculations!$EP11,Calculations!$EQ11=0),0,IF(AND(AQ$13&gt;=Calculations!$EO11,AQ$13&lt;Calculations!$EP11),IF(Calculations!$EN11=Type1,3,1),IF(AND(AQ$13&gt;=Calculations!$EP11,AQ$13&lt;Calculations!$ER11),2,"")))),"")</f>
        <v/>
      </c>
      <c r="AR18" s="102" t="str">
        <f ca="1">IFERROR(IF(AND($I18=Type2,AR$13&gt;=Calculations!$EO11,AR$13&lt;=Calculations!$ER11),-1,IF(AND(AR$13&gt;=Calculations!$EO11,AR$13&lt;=Calculations!$EP11,Calculations!$EQ11=0),0,IF(AND(AR$13&gt;=Calculations!$EO11,AR$13&lt;Calculations!$EP11),IF(Calculations!$EN11=Type1,3,1),IF(AND(AR$13&gt;=Calculations!$EP11,AR$13&lt;Calculations!$ER11),2,"")))),"")</f>
        <v/>
      </c>
    </row>
    <row r="19" spans="2:44" x14ac:dyDescent="0.25">
      <c r="B19" s="103">
        <f>IF(ISNUMBER(INDEX(Calculations!$B$7:$B$19,ROW(Calculations!B12)-ROW(Calculations!$B$6))),INDEX(Calculations!$B$7:$B$19,ROW(Calculations!B12)-ROW(Calculations!$B$6)),"")</f>
        <v>6</v>
      </c>
      <c r="C19" s="302" t="str">
        <f>INDEX(Calculations!EM$7:EM$18,ROW(B19)-ROW($B$13))</f>
        <v>Secure funding and resources</v>
      </c>
      <c r="D19" s="303"/>
      <c r="E19" s="303"/>
      <c r="F19" s="303"/>
      <c r="G19" s="303"/>
      <c r="H19" s="248">
        <f ca="1">IF($F$9="Show",INDEX(Calculations!EV$7:EV$18,ROW(B19)-ROW($B$13)),"")</f>
        <v>1</v>
      </c>
      <c r="I19" s="104" t="str">
        <f>INDEX(Calculations!EN$7:EN$18,ROW(C19)-ROW($B$13))</f>
        <v>T</v>
      </c>
      <c r="J19" s="101" t="str">
        <f ca="1">IFERROR(IF(AND($I19=Type2,J$13&gt;=Calculations!$EO12,J$13&lt;=Calculations!$ER12),-1,IF(AND(J$13&gt;=Calculations!$EO12,J$13&lt;=Calculations!$EP12,Calculations!$EQ12=0),0,IF(AND(J$13&gt;=Calculations!$EO12,J$13&lt;Calculations!$EP12),IF(Calculations!$EN12=Type1,3,1),IF(AND(J$13&gt;=Calculations!$EP12,J$13&lt;Calculations!$ER12),2,"")))),"")</f>
        <v/>
      </c>
      <c r="K19" s="101" t="str">
        <f ca="1">IFERROR(IF(AND($I19=Type2,K$13&gt;=Calculations!$EO12,K$13&lt;=Calculations!$ER12),-1,IF(AND(K$13&gt;=Calculations!$EO12,K$13&lt;=Calculations!$EP12,Calculations!$EQ12=0),0,IF(AND(K$13&gt;=Calculations!$EO12,K$13&lt;Calculations!$EP12),IF(Calculations!$EN12=Type1,3,1),IF(AND(K$13&gt;=Calculations!$EP12,K$13&lt;Calculations!$ER12),2,"")))),"")</f>
        <v/>
      </c>
      <c r="L19" s="101" t="str">
        <f ca="1">IFERROR(IF(AND($I19=Type2,L$13&gt;=Calculations!$EO12,L$13&lt;=Calculations!$ER12),-1,IF(AND(L$13&gt;=Calculations!$EO12,L$13&lt;=Calculations!$EP12,Calculations!$EQ12=0),0,IF(AND(L$13&gt;=Calculations!$EO12,L$13&lt;Calculations!$EP12),IF(Calculations!$EN12=Type1,3,1),IF(AND(L$13&gt;=Calculations!$EP12,L$13&lt;Calculations!$ER12),2,"")))),"")</f>
        <v/>
      </c>
      <c r="M19" s="101" t="str">
        <f ca="1">IFERROR(IF(AND($I19=Type2,M$13&gt;=Calculations!$EO12,M$13&lt;=Calculations!$ER12),-1,IF(AND(M$13&gt;=Calculations!$EO12,M$13&lt;=Calculations!$EP12,Calculations!$EQ12=0),0,IF(AND(M$13&gt;=Calculations!$EO12,M$13&lt;Calculations!$EP12),IF(Calculations!$EN12=Type1,3,1),IF(AND(M$13&gt;=Calculations!$EP12,M$13&lt;Calculations!$ER12),2,"")))),"")</f>
        <v/>
      </c>
      <c r="N19" s="101" t="str">
        <f ca="1">IFERROR(IF(AND($I19=Type2,N$13&gt;=Calculations!$EO12,N$13&lt;=Calculations!$ER12),-1,IF(AND(N$13&gt;=Calculations!$EO12,N$13&lt;=Calculations!$EP12,Calculations!$EQ12=0),0,IF(AND(N$13&gt;=Calculations!$EO12,N$13&lt;Calculations!$EP12),IF(Calculations!$EN12=Type1,3,1),IF(AND(N$13&gt;=Calculations!$EP12,N$13&lt;Calculations!$ER12),2,"")))),"")</f>
        <v/>
      </c>
      <c r="O19" s="101">
        <f ca="1">IFERROR(IF(AND($I19=Type2,O$13&gt;=Calculations!$EO12,O$13&lt;=Calculations!$ER12),-1,IF(AND(O$13&gt;=Calculations!$EO12,O$13&lt;=Calculations!$EP12,Calculations!$EQ12=0),0,IF(AND(O$13&gt;=Calculations!$EO12,O$13&lt;Calculations!$EP12),IF(Calculations!$EN12=Type1,3,1),IF(AND(O$13&gt;=Calculations!$EP12,O$13&lt;Calculations!$ER12),2,"")))),"")</f>
        <v>1</v>
      </c>
      <c r="P19" s="101">
        <f ca="1">IFERROR(IF(AND($I19=Type2,P$13&gt;=Calculations!$EO12,P$13&lt;=Calculations!$ER12),-1,IF(AND(P$13&gt;=Calculations!$EO12,P$13&lt;=Calculations!$EP12,Calculations!$EQ12=0),0,IF(AND(P$13&gt;=Calculations!$EO12,P$13&lt;Calculations!$EP12),IF(Calculations!$EN12=Type1,3,1),IF(AND(P$13&gt;=Calculations!$EP12,P$13&lt;Calculations!$ER12),2,"")))),"")</f>
        <v>1</v>
      </c>
      <c r="Q19" s="101">
        <f ca="1">IFERROR(IF(AND($I19=Type2,Q$13&gt;=Calculations!$EO12,Q$13&lt;=Calculations!$ER12),-1,IF(AND(Q$13&gt;=Calculations!$EO12,Q$13&lt;=Calculations!$EP12,Calculations!$EQ12=0),0,IF(AND(Q$13&gt;=Calculations!$EO12,Q$13&lt;Calculations!$EP12),IF(Calculations!$EN12=Type1,3,1),IF(AND(Q$13&gt;=Calculations!$EP12,Q$13&lt;Calculations!$ER12),2,"")))),"")</f>
        <v>1</v>
      </c>
      <c r="R19" s="101">
        <f ca="1">IFERROR(IF(AND($I19=Type2,R$13&gt;=Calculations!$EO12,R$13&lt;=Calculations!$ER12),-1,IF(AND(R$13&gt;=Calculations!$EO12,R$13&lt;=Calculations!$EP12,Calculations!$EQ12=0),0,IF(AND(R$13&gt;=Calculations!$EO12,R$13&lt;Calculations!$EP12),IF(Calculations!$EN12=Type1,3,1),IF(AND(R$13&gt;=Calculations!$EP12,R$13&lt;Calculations!$ER12),2,"")))),"")</f>
        <v>1</v>
      </c>
      <c r="S19" s="101">
        <f ca="1">IFERROR(IF(AND($I19=Type2,S$13&gt;=Calculations!$EO12,S$13&lt;=Calculations!$ER12),-1,IF(AND(S$13&gt;=Calculations!$EO12,S$13&lt;=Calculations!$EP12,Calculations!$EQ12=0),0,IF(AND(S$13&gt;=Calculations!$EO12,S$13&lt;Calculations!$EP12),IF(Calculations!$EN12=Type1,3,1),IF(AND(S$13&gt;=Calculations!$EP12,S$13&lt;Calculations!$ER12),2,"")))),"")</f>
        <v>1</v>
      </c>
      <c r="T19" s="101">
        <f ca="1">IFERROR(IF(AND($I19=Type2,T$13&gt;=Calculations!$EO12,T$13&lt;=Calculations!$ER12),-1,IF(AND(T$13&gt;=Calculations!$EO12,T$13&lt;=Calculations!$EP12,Calculations!$EQ12=0),0,IF(AND(T$13&gt;=Calculations!$EO12,T$13&lt;Calculations!$EP12),IF(Calculations!$EN12=Type1,3,1),IF(AND(T$13&gt;=Calculations!$EP12,T$13&lt;Calculations!$ER12),2,"")))),"")</f>
        <v>1</v>
      </c>
      <c r="U19" s="101">
        <f ca="1">IFERROR(IF(AND($I19=Type2,U$13&gt;=Calculations!$EO12,U$13&lt;=Calculations!$ER12),-1,IF(AND(U$13&gt;=Calculations!$EO12,U$13&lt;=Calculations!$EP12,Calculations!$EQ12=0),0,IF(AND(U$13&gt;=Calculations!$EO12,U$13&lt;Calculations!$EP12),IF(Calculations!$EN12=Type1,3,1),IF(AND(U$13&gt;=Calculations!$EP12,U$13&lt;Calculations!$ER12),2,"")))),"")</f>
        <v>1</v>
      </c>
      <c r="V19" s="101" t="str">
        <f ca="1">IFERROR(IF(AND($I19=Type2,V$13&gt;=Calculations!$EO12,V$13&lt;=Calculations!$ER12),-1,IF(AND(V$13&gt;=Calculations!$EO12,V$13&lt;=Calculations!$EP12,Calculations!$EQ12=0),0,IF(AND(V$13&gt;=Calculations!$EO12,V$13&lt;Calculations!$EP12),IF(Calculations!$EN12=Type1,3,1),IF(AND(V$13&gt;=Calculations!$EP12,V$13&lt;Calculations!$ER12),2,"")))),"")</f>
        <v/>
      </c>
      <c r="W19" s="101" t="str">
        <f ca="1">IFERROR(IF(AND($I19=Type2,W$13&gt;=Calculations!$EO12,W$13&lt;=Calculations!$ER12),-1,IF(AND(W$13&gt;=Calculations!$EO12,W$13&lt;=Calculations!$EP12,Calculations!$EQ12=0),0,IF(AND(W$13&gt;=Calculations!$EO12,W$13&lt;Calculations!$EP12),IF(Calculations!$EN12=Type1,3,1),IF(AND(W$13&gt;=Calculations!$EP12,W$13&lt;Calculations!$ER12),2,"")))),"")</f>
        <v/>
      </c>
      <c r="X19" s="101" t="str">
        <f ca="1">IFERROR(IF(AND($I19=Type2,X$13&gt;=Calculations!$EO12,X$13&lt;=Calculations!$ER12),-1,IF(AND(X$13&gt;=Calculations!$EO12,X$13&lt;=Calculations!$EP12,Calculations!$EQ12=0),0,IF(AND(X$13&gt;=Calculations!$EO12,X$13&lt;Calculations!$EP12),IF(Calculations!$EN12=Type1,3,1),IF(AND(X$13&gt;=Calculations!$EP12,X$13&lt;Calculations!$ER12),2,"")))),"")</f>
        <v/>
      </c>
      <c r="Y19" s="101" t="str">
        <f ca="1">IFERROR(IF(AND($I19=Type2,Y$13&gt;=Calculations!$EO12,Y$13&lt;=Calculations!$ER12),-1,IF(AND(Y$13&gt;=Calculations!$EO12,Y$13&lt;=Calculations!$EP12,Calculations!$EQ12=0),0,IF(AND(Y$13&gt;=Calculations!$EO12,Y$13&lt;Calculations!$EP12),IF(Calculations!$EN12=Type1,3,1),IF(AND(Y$13&gt;=Calculations!$EP12,Y$13&lt;Calculations!$ER12),2,"")))),"")</f>
        <v/>
      </c>
      <c r="Z19" s="101" t="str">
        <f ca="1">IFERROR(IF(AND($I19=Type2,Z$13&gt;=Calculations!$EO12,Z$13&lt;=Calculations!$ER12),-1,IF(AND(Z$13&gt;=Calculations!$EO12,Z$13&lt;=Calculations!$EP12,Calculations!$EQ12=0),0,IF(AND(Z$13&gt;=Calculations!$EO12,Z$13&lt;Calculations!$EP12),IF(Calculations!$EN12=Type1,3,1),IF(AND(Z$13&gt;=Calculations!$EP12,Z$13&lt;Calculations!$ER12),2,"")))),"")</f>
        <v/>
      </c>
      <c r="AA19" s="101" t="str">
        <f ca="1">IFERROR(IF(AND($I19=Type2,AA$13&gt;=Calculations!$EO12,AA$13&lt;=Calculations!$ER12),-1,IF(AND(AA$13&gt;=Calculations!$EO12,AA$13&lt;=Calculations!$EP12,Calculations!$EQ12=0),0,IF(AND(AA$13&gt;=Calculations!$EO12,AA$13&lt;Calculations!$EP12),IF(Calculations!$EN12=Type1,3,1),IF(AND(AA$13&gt;=Calculations!$EP12,AA$13&lt;Calculations!$ER12),2,"")))),"")</f>
        <v/>
      </c>
      <c r="AB19" s="101" t="str">
        <f ca="1">IFERROR(IF(AND($I19=Type2,AB$13&gt;=Calculations!$EO12,AB$13&lt;=Calculations!$ER12),-1,IF(AND(AB$13&gt;=Calculations!$EO12,AB$13&lt;=Calculations!$EP12,Calculations!$EQ12=0),0,IF(AND(AB$13&gt;=Calculations!$EO12,AB$13&lt;Calculations!$EP12),IF(Calculations!$EN12=Type1,3,1),IF(AND(AB$13&gt;=Calculations!$EP12,AB$13&lt;Calculations!$ER12),2,"")))),"")</f>
        <v/>
      </c>
      <c r="AC19" s="101" t="str">
        <f ca="1">IFERROR(IF(AND($I19=Type2,AC$13&gt;=Calculations!$EO12,AC$13&lt;=Calculations!$ER12),-1,IF(AND(AC$13&gt;=Calculations!$EO12,AC$13&lt;=Calculations!$EP12,Calculations!$EQ12=0),0,IF(AND(AC$13&gt;=Calculations!$EO12,AC$13&lt;Calculations!$EP12),IF(Calculations!$EN12=Type1,3,1),IF(AND(AC$13&gt;=Calculations!$EP12,AC$13&lt;Calculations!$ER12),2,"")))),"")</f>
        <v/>
      </c>
      <c r="AD19" s="101" t="str">
        <f ca="1">IFERROR(IF(AND($I19=Type2,AD$13&gt;=Calculations!$EO12,AD$13&lt;=Calculations!$ER12),-1,IF(AND(AD$13&gt;=Calculations!$EO12,AD$13&lt;=Calculations!$EP12,Calculations!$EQ12=0),0,IF(AND(AD$13&gt;=Calculations!$EO12,AD$13&lt;Calculations!$EP12),IF(Calculations!$EN12=Type1,3,1),IF(AND(AD$13&gt;=Calculations!$EP12,AD$13&lt;Calculations!$ER12),2,"")))),"")</f>
        <v/>
      </c>
      <c r="AE19" s="101" t="str">
        <f ca="1">IFERROR(IF(AND($I19=Type2,AE$13&gt;=Calculations!$EO12,AE$13&lt;=Calculations!$ER12),-1,IF(AND(AE$13&gt;=Calculations!$EO12,AE$13&lt;=Calculations!$EP12,Calculations!$EQ12=0),0,IF(AND(AE$13&gt;=Calculations!$EO12,AE$13&lt;Calculations!$EP12),IF(Calculations!$EN12=Type1,3,1),IF(AND(AE$13&gt;=Calculations!$EP12,AE$13&lt;Calculations!$ER12),2,"")))),"")</f>
        <v/>
      </c>
      <c r="AF19" s="101" t="str">
        <f ca="1">IFERROR(IF(AND($I19=Type2,AF$13&gt;=Calculations!$EO12,AF$13&lt;=Calculations!$ER12),-1,IF(AND(AF$13&gt;=Calculations!$EO12,AF$13&lt;=Calculations!$EP12,Calculations!$EQ12=0),0,IF(AND(AF$13&gt;=Calculations!$EO12,AF$13&lt;Calculations!$EP12),IF(Calculations!$EN12=Type1,3,1),IF(AND(AF$13&gt;=Calculations!$EP12,AF$13&lt;Calculations!$ER12),2,"")))),"")</f>
        <v/>
      </c>
      <c r="AG19" s="101" t="str">
        <f ca="1">IFERROR(IF(AND($I19=Type2,AG$13&gt;=Calculations!$EO12,AG$13&lt;=Calculations!$ER12),-1,IF(AND(AG$13&gt;=Calculations!$EO12,AG$13&lt;=Calculations!$EP12,Calculations!$EQ12=0),0,IF(AND(AG$13&gt;=Calculations!$EO12,AG$13&lt;Calculations!$EP12),IF(Calculations!$EN12=Type1,3,1),IF(AND(AG$13&gt;=Calculations!$EP12,AG$13&lt;Calculations!$ER12),2,"")))),"")</f>
        <v/>
      </c>
      <c r="AH19" s="101" t="str">
        <f ca="1">IFERROR(IF(AND($I19=Type2,AH$13&gt;=Calculations!$EO12,AH$13&lt;=Calculations!$ER12),-1,IF(AND(AH$13&gt;=Calculations!$EO12,AH$13&lt;=Calculations!$EP12,Calculations!$EQ12=0),0,IF(AND(AH$13&gt;=Calculations!$EO12,AH$13&lt;Calculations!$EP12),IF(Calculations!$EN12=Type1,3,1),IF(AND(AH$13&gt;=Calculations!$EP12,AH$13&lt;Calculations!$ER12),2,"")))),"")</f>
        <v/>
      </c>
      <c r="AI19" s="101" t="str">
        <f ca="1">IFERROR(IF(AND($I19=Type2,AI$13&gt;=Calculations!$EO12,AI$13&lt;=Calculations!$ER12),-1,IF(AND(AI$13&gt;=Calculations!$EO12,AI$13&lt;=Calculations!$EP12,Calculations!$EQ12=0),0,IF(AND(AI$13&gt;=Calculations!$EO12,AI$13&lt;Calculations!$EP12),IF(Calculations!$EN12=Type1,3,1),IF(AND(AI$13&gt;=Calculations!$EP12,AI$13&lt;Calculations!$ER12),2,"")))),"")</f>
        <v/>
      </c>
      <c r="AJ19" s="101" t="str">
        <f ca="1">IFERROR(IF(AND($I19=Type2,AJ$13&gt;=Calculations!$EO12,AJ$13&lt;=Calculations!$ER12),-1,IF(AND(AJ$13&gt;=Calculations!$EO12,AJ$13&lt;=Calculations!$EP12,Calculations!$EQ12=0),0,IF(AND(AJ$13&gt;=Calculations!$EO12,AJ$13&lt;Calculations!$EP12),IF(Calculations!$EN12=Type1,3,1),IF(AND(AJ$13&gt;=Calculations!$EP12,AJ$13&lt;Calculations!$ER12),2,"")))),"")</f>
        <v/>
      </c>
      <c r="AK19" s="101" t="str">
        <f ca="1">IFERROR(IF(AND($I19=Type2,AK$13&gt;=Calculations!$EO12,AK$13&lt;=Calculations!$ER12),-1,IF(AND(AK$13&gt;=Calculations!$EO12,AK$13&lt;=Calculations!$EP12,Calculations!$EQ12=0),0,IF(AND(AK$13&gt;=Calculations!$EO12,AK$13&lt;Calculations!$EP12),IF(Calculations!$EN12=Type1,3,1),IF(AND(AK$13&gt;=Calculations!$EP12,AK$13&lt;Calculations!$ER12),2,"")))),"")</f>
        <v/>
      </c>
      <c r="AL19" s="101" t="str">
        <f ca="1">IFERROR(IF(AND($I19=Type2,AL$13&gt;=Calculations!$EO12,AL$13&lt;=Calculations!$ER12),-1,IF(AND(AL$13&gt;=Calculations!$EO12,AL$13&lt;=Calculations!$EP12,Calculations!$EQ12=0),0,IF(AND(AL$13&gt;=Calculations!$EO12,AL$13&lt;Calculations!$EP12),IF(Calculations!$EN12=Type1,3,1),IF(AND(AL$13&gt;=Calculations!$EP12,AL$13&lt;Calculations!$ER12),2,"")))),"")</f>
        <v/>
      </c>
      <c r="AM19" s="101" t="str">
        <f ca="1">IFERROR(IF(AND($I19=Type2,AM$13&gt;=Calculations!$EO12,AM$13&lt;=Calculations!$ER12),-1,IF(AND(AM$13&gt;=Calculations!$EO12,AM$13&lt;=Calculations!$EP12,Calculations!$EQ12=0),0,IF(AND(AM$13&gt;=Calculations!$EO12,AM$13&lt;Calculations!$EP12),IF(Calculations!$EN12=Type1,3,1),IF(AND(AM$13&gt;=Calculations!$EP12,AM$13&lt;Calculations!$ER12),2,"")))),"")</f>
        <v/>
      </c>
      <c r="AN19" s="101" t="str">
        <f ca="1">IFERROR(IF(AND($I19=Type2,AN$13&gt;=Calculations!$EO12,AN$13&lt;=Calculations!$ER12),-1,IF(AND(AN$13&gt;=Calculations!$EO12,AN$13&lt;=Calculations!$EP12,Calculations!$EQ12=0),0,IF(AND(AN$13&gt;=Calculations!$EO12,AN$13&lt;Calculations!$EP12),IF(Calculations!$EN12=Type1,3,1),IF(AND(AN$13&gt;=Calculations!$EP12,AN$13&lt;Calculations!$ER12),2,"")))),"")</f>
        <v/>
      </c>
      <c r="AO19" s="101" t="str">
        <f ca="1">IFERROR(IF(AND($I19=Type2,AO$13&gt;=Calculations!$EO12,AO$13&lt;=Calculations!$ER12),-1,IF(AND(AO$13&gt;=Calculations!$EO12,AO$13&lt;=Calculations!$EP12,Calculations!$EQ12=0),0,IF(AND(AO$13&gt;=Calculations!$EO12,AO$13&lt;Calculations!$EP12),IF(Calculations!$EN12=Type1,3,1),IF(AND(AO$13&gt;=Calculations!$EP12,AO$13&lt;Calculations!$ER12),2,"")))),"")</f>
        <v/>
      </c>
      <c r="AP19" s="101" t="str">
        <f ca="1">IFERROR(IF(AND($I19=Type2,AP$13&gt;=Calculations!$EO12,AP$13&lt;=Calculations!$ER12),-1,IF(AND(AP$13&gt;=Calculations!$EO12,AP$13&lt;=Calculations!$EP12,Calculations!$EQ12=0),0,IF(AND(AP$13&gt;=Calculations!$EO12,AP$13&lt;Calculations!$EP12),IF(Calculations!$EN12=Type1,3,1),IF(AND(AP$13&gt;=Calculations!$EP12,AP$13&lt;Calculations!$ER12),2,"")))),"")</f>
        <v/>
      </c>
      <c r="AQ19" s="101" t="str">
        <f ca="1">IFERROR(IF(AND($I19=Type2,AQ$13&gt;=Calculations!$EO12,AQ$13&lt;=Calculations!$ER12),-1,IF(AND(AQ$13&gt;=Calculations!$EO12,AQ$13&lt;=Calculations!$EP12,Calculations!$EQ12=0),0,IF(AND(AQ$13&gt;=Calculations!$EO12,AQ$13&lt;Calculations!$EP12),IF(Calculations!$EN12=Type1,3,1),IF(AND(AQ$13&gt;=Calculations!$EP12,AQ$13&lt;Calculations!$ER12),2,"")))),"")</f>
        <v/>
      </c>
      <c r="AR19" s="102" t="str">
        <f ca="1">IFERROR(IF(AND($I19=Type2,AR$13&gt;=Calculations!$EO12,AR$13&lt;=Calculations!$ER12),-1,IF(AND(AR$13&gt;=Calculations!$EO12,AR$13&lt;=Calculations!$EP12,Calculations!$EQ12=0),0,IF(AND(AR$13&gt;=Calculations!$EO12,AR$13&lt;Calculations!$EP12),IF(Calculations!$EN12=Type1,3,1),IF(AND(AR$13&gt;=Calculations!$EP12,AR$13&lt;Calculations!$ER12),2,"")))),"")</f>
        <v/>
      </c>
    </row>
    <row r="20" spans="2:44" x14ac:dyDescent="0.25">
      <c r="B20" s="103">
        <f>IF(ISNUMBER(INDEX(Calculations!$B$7:$B$19,ROW(Calculations!B13)-ROW(Calculations!$B$6))),INDEX(Calculations!$B$7:$B$19,ROW(Calculations!B13)-ROW(Calculations!$B$6)),"")</f>
        <v>7</v>
      </c>
      <c r="C20" s="302" t="str">
        <f>INDEX(Calculations!EM$7:EM$18,ROW(B20)-ROW($B$13))</f>
        <v>Phase 2: Design</v>
      </c>
      <c r="D20" s="303"/>
      <c r="E20" s="303"/>
      <c r="F20" s="303"/>
      <c r="G20" s="303"/>
      <c r="H20" s="248">
        <f ca="1">IF($F$9="Show",INDEX(Calculations!EV$7:EV$18,ROW(B20)-ROW($B$13)),"")</f>
        <v>2</v>
      </c>
      <c r="I20" s="104" t="str">
        <f>INDEX(Calculations!EN$7:EN$18,ROW(C20)-ROW($B$13))</f>
        <v>P</v>
      </c>
      <c r="J20" s="101" t="str">
        <f ca="1">IFERROR(IF(AND($I20=Type2,J$13&gt;=Calculations!$EO13,J$13&lt;=Calculations!$ER13),-1,IF(AND(J$13&gt;=Calculations!$EO13,J$13&lt;=Calculations!$EP13,Calculations!$EQ13=0),0,IF(AND(J$13&gt;=Calculations!$EO13,J$13&lt;Calculations!$EP13),IF(Calculations!$EN13=Type1,3,1),IF(AND(J$13&gt;=Calculations!$EP13,J$13&lt;Calculations!$ER13),2,"")))),"")</f>
        <v/>
      </c>
      <c r="K20" s="101" t="str">
        <f ca="1">IFERROR(IF(AND($I20=Type2,K$13&gt;=Calculations!$EO13,K$13&lt;=Calculations!$ER13),-1,IF(AND(K$13&gt;=Calculations!$EO13,K$13&lt;=Calculations!$EP13,Calculations!$EQ13=0),0,IF(AND(K$13&gt;=Calculations!$EO13,K$13&lt;Calculations!$EP13),IF(Calculations!$EN13=Type1,3,1),IF(AND(K$13&gt;=Calculations!$EP13,K$13&lt;Calculations!$ER13),2,"")))),"")</f>
        <v/>
      </c>
      <c r="L20" s="101" t="str">
        <f ca="1">IFERROR(IF(AND($I20=Type2,L$13&gt;=Calculations!$EO13,L$13&lt;=Calculations!$ER13),-1,IF(AND(L$13&gt;=Calculations!$EO13,L$13&lt;=Calculations!$EP13,Calculations!$EQ13=0),0,IF(AND(L$13&gt;=Calculations!$EO13,L$13&lt;Calculations!$EP13),IF(Calculations!$EN13=Type1,3,1),IF(AND(L$13&gt;=Calculations!$EP13,L$13&lt;Calculations!$ER13),2,"")))),"")</f>
        <v/>
      </c>
      <c r="M20" s="101" t="str">
        <f ca="1">IFERROR(IF(AND($I20=Type2,M$13&gt;=Calculations!$EO13,M$13&lt;=Calculations!$ER13),-1,IF(AND(M$13&gt;=Calculations!$EO13,M$13&lt;=Calculations!$EP13,Calculations!$EQ13=0),0,IF(AND(M$13&gt;=Calculations!$EO13,M$13&lt;Calculations!$EP13),IF(Calculations!$EN13=Type1,3,1),IF(AND(M$13&gt;=Calculations!$EP13,M$13&lt;Calculations!$ER13),2,"")))),"")</f>
        <v/>
      </c>
      <c r="N20" s="101" t="str">
        <f ca="1">IFERROR(IF(AND($I20=Type2,N$13&gt;=Calculations!$EO13,N$13&lt;=Calculations!$ER13),-1,IF(AND(N$13&gt;=Calculations!$EO13,N$13&lt;=Calculations!$EP13,Calculations!$EQ13=0),0,IF(AND(N$13&gt;=Calculations!$EO13,N$13&lt;Calculations!$EP13),IF(Calculations!$EN13=Type1,3,1),IF(AND(N$13&gt;=Calculations!$EP13,N$13&lt;Calculations!$ER13),2,"")))),"")</f>
        <v/>
      </c>
      <c r="O20" s="101" t="str">
        <f ca="1">IFERROR(IF(AND($I20=Type2,O$13&gt;=Calculations!$EO13,O$13&lt;=Calculations!$ER13),-1,IF(AND(O$13&gt;=Calculations!$EO13,O$13&lt;=Calculations!$EP13,Calculations!$EQ13=0),0,IF(AND(O$13&gt;=Calculations!$EO13,O$13&lt;Calculations!$EP13),IF(Calculations!$EN13=Type1,3,1),IF(AND(O$13&gt;=Calculations!$EP13,O$13&lt;Calculations!$ER13),2,"")))),"")</f>
        <v/>
      </c>
      <c r="P20" s="101" t="str">
        <f ca="1">IFERROR(IF(AND($I20=Type2,P$13&gt;=Calculations!$EO13,P$13&lt;=Calculations!$ER13),-1,IF(AND(P$13&gt;=Calculations!$EO13,P$13&lt;=Calculations!$EP13,Calculations!$EQ13=0),0,IF(AND(P$13&gt;=Calculations!$EO13,P$13&lt;Calculations!$EP13),IF(Calculations!$EN13=Type1,3,1),IF(AND(P$13&gt;=Calculations!$EP13,P$13&lt;Calculations!$ER13),2,"")))),"")</f>
        <v/>
      </c>
      <c r="Q20" s="101" t="str">
        <f ca="1">IFERROR(IF(AND($I20=Type2,Q$13&gt;=Calculations!$EO13,Q$13&lt;=Calculations!$ER13),-1,IF(AND(Q$13&gt;=Calculations!$EO13,Q$13&lt;=Calculations!$EP13,Calculations!$EQ13=0),0,IF(AND(Q$13&gt;=Calculations!$EO13,Q$13&lt;Calculations!$EP13),IF(Calculations!$EN13=Type1,3,1),IF(AND(Q$13&gt;=Calculations!$EP13,Q$13&lt;Calculations!$ER13),2,"")))),"")</f>
        <v/>
      </c>
      <c r="R20" s="101" t="str">
        <f ca="1">IFERROR(IF(AND($I20=Type2,R$13&gt;=Calculations!$EO13,R$13&lt;=Calculations!$ER13),-1,IF(AND(R$13&gt;=Calculations!$EO13,R$13&lt;=Calculations!$EP13,Calculations!$EQ13=0),0,IF(AND(R$13&gt;=Calculations!$EO13,R$13&lt;Calculations!$EP13),IF(Calculations!$EN13=Type1,3,1),IF(AND(R$13&gt;=Calculations!$EP13,R$13&lt;Calculations!$ER13),2,"")))),"")</f>
        <v/>
      </c>
      <c r="S20" s="101" t="str">
        <f ca="1">IFERROR(IF(AND($I20=Type2,S$13&gt;=Calculations!$EO13,S$13&lt;=Calculations!$ER13),-1,IF(AND(S$13&gt;=Calculations!$EO13,S$13&lt;=Calculations!$EP13,Calculations!$EQ13=0),0,IF(AND(S$13&gt;=Calculations!$EO13,S$13&lt;Calculations!$EP13),IF(Calculations!$EN13=Type1,3,1),IF(AND(S$13&gt;=Calculations!$EP13,S$13&lt;Calculations!$ER13),2,"")))),"")</f>
        <v/>
      </c>
      <c r="T20" s="101" t="str">
        <f ca="1">IFERROR(IF(AND($I20=Type2,T$13&gt;=Calculations!$EO13,T$13&lt;=Calculations!$ER13),-1,IF(AND(T$13&gt;=Calculations!$EO13,T$13&lt;=Calculations!$EP13,Calculations!$EQ13=0),0,IF(AND(T$13&gt;=Calculations!$EO13,T$13&lt;Calculations!$EP13),IF(Calculations!$EN13=Type1,3,1),IF(AND(T$13&gt;=Calculations!$EP13,T$13&lt;Calculations!$ER13),2,"")))),"")</f>
        <v/>
      </c>
      <c r="U20" s="101" t="str">
        <f ca="1">IFERROR(IF(AND($I20=Type2,U$13&gt;=Calculations!$EO13,U$13&lt;=Calculations!$ER13),-1,IF(AND(U$13&gt;=Calculations!$EO13,U$13&lt;=Calculations!$EP13,Calculations!$EQ13=0),0,IF(AND(U$13&gt;=Calculations!$EO13,U$13&lt;Calculations!$EP13),IF(Calculations!$EN13=Type1,3,1),IF(AND(U$13&gt;=Calculations!$EP13,U$13&lt;Calculations!$ER13),2,"")))),"")</f>
        <v/>
      </c>
      <c r="V20" s="101">
        <f ca="1">IFERROR(IF(AND($I20=Type2,V$13&gt;=Calculations!$EO13,V$13&lt;=Calculations!$ER13),-1,IF(AND(V$13&gt;=Calculations!$EO13,V$13&lt;=Calculations!$EP13,Calculations!$EQ13=0),0,IF(AND(V$13&gt;=Calculations!$EO13,V$13&lt;Calculations!$EP13),IF(Calculations!$EN13=Type1,3,1),IF(AND(V$13&gt;=Calculations!$EP13,V$13&lt;Calculations!$ER13),2,"")))),"")</f>
        <v>3</v>
      </c>
      <c r="W20" s="101">
        <f ca="1">IFERROR(IF(AND($I20=Type2,W$13&gt;=Calculations!$EO13,W$13&lt;=Calculations!$ER13),-1,IF(AND(W$13&gt;=Calculations!$EO13,W$13&lt;=Calculations!$EP13,Calculations!$EQ13=0),0,IF(AND(W$13&gt;=Calculations!$EO13,W$13&lt;Calculations!$EP13),IF(Calculations!$EN13=Type1,3,1),IF(AND(W$13&gt;=Calculations!$EP13,W$13&lt;Calculations!$ER13),2,"")))),"")</f>
        <v>3</v>
      </c>
      <c r="X20" s="101">
        <f ca="1">IFERROR(IF(AND($I20=Type2,X$13&gt;=Calculations!$EO13,X$13&lt;=Calculations!$ER13),-1,IF(AND(X$13&gt;=Calculations!$EO13,X$13&lt;=Calculations!$EP13,Calculations!$EQ13=0),0,IF(AND(X$13&gt;=Calculations!$EO13,X$13&lt;Calculations!$EP13),IF(Calculations!$EN13=Type1,3,1),IF(AND(X$13&gt;=Calculations!$EP13,X$13&lt;Calculations!$ER13),2,"")))),"")</f>
        <v>3</v>
      </c>
      <c r="Y20" s="101">
        <f ca="1">IFERROR(IF(AND($I20=Type2,Y$13&gt;=Calculations!$EO13,Y$13&lt;=Calculations!$ER13),-1,IF(AND(Y$13&gt;=Calculations!$EO13,Y$13&lt;=Calculations!$EP13,Calculations!$EQ13=0),0,IF(AND(Y$13&gt;=Calculations!$EO13,Y$13&lt;Calculations!$EP13),IF(Calculations!$EN13=Type1,3,1),IF(AND(Y$13&gt;=Calculations!$EP13,Y$13&lt;Calculations!$ER13),2,"")))),"")</f>
        <v>3</v>
      </c>
      <c r="Z20" s="101">
        <f ca="1">IFERROR(IF(AND($I20=Type2,Z$13&gt;=Calculations!$EO13,Z$13&lt;=Calculations!$ER13),-1,IF(AND(Z$13&gt;=Calculations!$EO13,Z$13&lt;=Calculations!$EP13,Calculations!$EQ13=0),0,IF(AND(Z$13&gt;=Calculations!$EO13,Z$13&lt;Calculations!$EP13),IF(Calculations!$EN13=Type1,3,1),IF(AND(Z$13&gt;=Calculations!$EP13,Z$13&lt;Calculations!$ER13),2,"")))),"")</f>
        <v>3</v>
      </c>
      <c r="AA20" s="101">
        <f ca="1">IFERROR(IF(AND($I20=Type2,AA$13&gt;=Calculations!$EO13,AA$13&lt;=Calculations!$ER13),-1,IF(AND(AA$13&gt;=Calculations!$EO13,AA$13&lt;=Calculations!$EP13,Calculations!$EQ13=0),0,IF(AND(AA$13&gt;=Calculations!$EO13,AA$13&lt;Calculations!$EP13),IF(Calculations!$EN13=Type1,3,1),IF(AND(AA$13&gt;=Calculations!$EP13,AA$13&lt;Calculations!$ER13),2,"")))),"")</f>
        <v>3</v>
      </c>
      <c r="AB20" s="101">
        <f ca="1">IFERROR(IF(AND($I20=Type2,AB$13&gt;=Calculations!$EO13,AB$13&lt;=Calculations!$ER13),-1,IF(AND(AB$13&gt;=Calculations!$EO13,AB$13&lt;=Calculations!$EP13,Calculations!$EQ13=0),0,IF(AND(AB$13&gt;=Calculations!$EO13,AB$13&lt;Calculations!$EP13),IF(Calculations!$EN13=Type1,3,1),IF(AND(AB$13&gt;=Calculations!$EP13,AB$13&lt;Calculations!$ER13),2,"")))),"")</f>
        <v>3</v>
      </c>
      <c r="AC20" s="101">
        <f ca="1">IFERROR(IF(AND($I20=Type2,AC$13&gt;=Calculations!$EO13,AC$13&lt;=Calculations!$ER13),-1,IF(AND(AC$13&gt;=Calculations!$EO13,AC$13&lt;=Calculations!$EP13,Calculations!$EQ13=0),0,IF(AND(AC$13&gt;=Calculations!$EO13,AC$13&lt;Calculations!$EP13),IF(Calculations!$EN13=Type1,3,1),IF(AND(AC$13&gt;=Calculations!$EP13,AC$13&lt;Calculations!$ER13),2,"")))),"")</f>
        <v>3</v>
      </c>
      <c r="AD20" s="101">
        <f ca="1">IFERROR(IF(AND($I20=Type2,AD$13&gt;=Calculations!$EO13,AD$13&lt;=Calculations!$ER13),-1,IF(AND(AD$13&gt;=Calculations!$EO13,AD$13&lt;=Calculations!$EP13,Calculations!$EQ13=0),0,IF(AND(AD$13&gt;=Calculations!$EO13,AD$13&lt;Calculations!$EP13),IF(Calculations!$EN13=Type1,3,1),IF(AND(AD$13&gt;=Calculations!$EP13,AD$13&lt;Calculations!$ER13),2,"")))),"")</f>
        <v>3</v>
      </c>
      <c r="AE20" s="101">
        <f ca="1">IFERROR(IF(AND($I20=Type2,AE$13&gt;=Calculations!$EO13,AE$13&lt;=Calculations!$ER13),-1,IF(AND(AE$13&gt;=Calculations!$EO13,AE$13&lt;=Calculations!$EP13,Calculations!$EQ13=0),0,IF(AND(AE$13&gt;=Calculations!$EO13,AE$13&lt;Calculations!$EP13),IF(Calculations!$EN13=Type1,3,1),IF(AND(AE$13&gt;=Calculations!$EP13,AE$13&lt;Calculations!$ER13),2,"")))),"")</f>
        <v>3</v>
      </c>
      <c r="AF20" s="101">
        <f ca="1">IFERROR(IF(AND($I20=Type2,AF$13&gt;=Calculations!$EO13,AF$13&lt;=Calculations!$ER13),-1,IF(AND(AF$13&gt;=Calculations!$EO13,AF$13&lt;=Calculations!$EP13,Calculations!$EQ13=0),0,IF(AND(AF$13&gt;=Calculations!$EO13,AF$13&lt;Calculations!$EP13),IF(Calculations!$EN13=Type1,3,1),IF(AND(AF$13&gt;=Calculations!$EP13,AF$13&lt;Calculations!$ER13),2,"")))),"")</f>
        <v>3</v>
      </c>
      <c r="AG20" s="101">
        <f ca="1">IFERROR(IF(AND($I20=Type2,AG$13&gt;=Calculations!$EO13,AG$13&lt;=Calculations!$ER13),-1,IF(AND(AG$13&gt;=Calculations!$EO13,AG$13&lt;=Calculations!$EP13,Calculations!$EQ13=0),0,IF(AND(AG$13&gt;=Calculations!$EO13,AG$13&lt;Calculations!$EP13),IF(Calculations!$EN13=Type1,3,1),IF(AND(AG$13&gt;=Calculations!$EP13,AG$13&lt;Calculations!$ER13),2,"")))),"")</f>
        <v>3</v>
      </c>
      <c r="AH20" s="101">
        <f ca="1">IFERROR(IF(AND($I20=Type2,AH$13&gt;=Calculations!$EO13,AH$13&lt;=Calculations!$ER13),-1,IF(AND(AH$13&gt;=Calculations!$EO13,AH$13&lt;=Calculations!$EP13,Calculations!$EQ13=0),0,IF(AND(AH$13&gt;=Calculations!$EO13,AH$13&lt;Calculations!$EP13),IF(Calculations!$EN13=Type1,3,1),IF(AND(AH$13&gt;=Calculations!$EP13,AH$13&lt;Calculations!$ER13),2,"")))),"")</f>
        <v>3</v>
      </c>
      <c r="AI20" s="101">
        <f ca="1">IFERROR(IF(AND($I20=Type2,AI$13&gt;=Calculations!$EO13,AI$13&lt;=Calculations!$ER13),-1,IF(AND(AI$13&gt;=Calculations!$EO13,AI$13&lt;=Calculations!$EP13,Calculations!$EQ13=0),0,IF(AND(AI$13&gt;=Calculations!$EO13,AI$13&lt;Calculations!$EP13),IF(Calculations!$EN13=Type1,3,1),IF(AND(AI$13&gt;=Calculations!$EP13,AI$13&lt;Calculations!$ER13),2,"")))),"")</f>
        <v>3</v>
      </c>
      <c r="AJ20" s="101">
        <f ca="1">IFERROR(IF(AND($I20=Type2,AJ$13&gt;=Calculations!$EO13,AJ$13&lt;=Calculations!$ER13),-1,IF(AND(AJ$13&gt;=Calculations!$EO13,AJ$13&lt;=Calculations!$EP13,Calculations!$EQ13=0),0,IF(AND(AJ$13&gt;=Calculations!$EO13,AJ$13&lt;Calculations!$EP13),IF(Calculations!$EN13=Type1,3,1),IF(AND(AJ$13&gt;=Calculations!$EP13,AJ$13&lt;Calculations!$ER13),2,"")))),"")</f>
        <v>3</v>
      </c>
      <c r="AK20" s="101">
        <f ca="1">IFERROR(IF(AND($I20=Type2,AK$13&gt;=Calculations!$EO13,AK$13&lt;=Calculations!$ER13),-1,IF(AND(AK$13&gt;=Calculations!$EO13,AK$13&lt;=Calculations!$EP13,Calculations!$EQ13=0),0,IF(AND(AK$13&gt;=Calculations!$EO13,AK$13&lt;Calculations!$EP13),IF(Calculations!$EN13=Type1,3,1),IF(AND(AK$13&gt;=Calculations!$EP13,AK$13&lt;Calculations!$ER13),2,"")))),"")</f>
        <v>3</v>
      </c>
      <c r="AL20" s="101">
        <f ca="1">IFERROR(IF(AND($I20=Type2,AL$13&gt;=Calculations!$EO13,AL$13&lt;=Calculations!$ER13),-1,IF(AND(AL$13&gt;=Calculations!$EO13,AL$13&lt;=Calculations!$EP13,Calculations!$EQ13=0),0,IF(AND(AL$13&gt;=Calculations!$EO13,AL$13&lt;Calculations!$EP13),IF(Calculations!$EN13=Type1,3,1),IF(AND(AL$13&gt;=Calculations!$EP13,AL$13&lt;Calculations!$ER13),2,"")))),"")</f>
        <v>3</v>
      </c>
      <c r="AM20" s="101">
        <f ca="1">IFERROR(IF(AND($I20=Type2,AM$13&gt;=Calculations!$EO13,AM$13&lt;=Calculations!$ER13),-1,IF(AND(AM$13&gt;=Calculations!$EO13,AM$13&lt;=Calculations!$EP13,Calculations!$EQ13=0),0,IF(AND(AM$13&gt;=Calculations!$EO13,AM$13&lt;Calculations!$EP13),IF(Calculations!$EN13=Type1,3,1),IF(AND(AM$13&gt;=Calculations!$EP13,AM$13&lt;Calculations!$ER13),2,"")))),"")</f>
        <v>3</v>
      </c>
      <c r="AN20" s="101">
        <f ca="1">IFERROR(IF(AND($I20=Type2,AN$13&gt;=Calculations!$EO13,AN$13&lt;=Calculations!$ER13),-1,IF(AND(AN$13&gt;=Calculations!$EO13,AN$13&lt;=Calculations!$EP13,Calculations!$EQ13=0),0,IF(AND(AN$13&gt;=Calculations!$EO13,AN$13&lt;Calculations!$EP13),IF(Calculations!$EN13=Type1,3,1),IF(AND(AN$13&gt;=Calculations!$EP13,AN$13&lt;Calculations!$ER13),2,"")))),"")</f>
        <v>3</v>
      </c>
      <c r="AO20" s="101">
        <f ca="1">IFERROR(IF(AND($I20=Type2,AO$13&gt;=Calculations!$EO13,AO$13&lt;=Calculations!$ER13),-1,IF(AND(AO$13&gt;=Calculations!$EO13,AO$13&lt;=Calculations!$EP13,Calculations!$EQ13=0),0,IF(AND(AO$13&gt;=Calculations!$EO13,AO$13&lt;Calculations!$EP13),IF(Calculations!$EN13=Type1,3,1),IF(AND(AO$13&gt;=Calculations!$EP13,AO$13&lt;Calculations!$ER13),2,"")))),"")</f>
        <v>3</v>
      </c>
      <c r="AP20" s="101">
        <f ca="1">IFERROR(IF(AND($I20=Type2,AP$13&gt;=Calculations!$EO13,AP$13&lt;=Calculations!$ER13),-1,IF(AND(AP$13&gt;=Calculations!$EO13,AP$13&lt;=Calculations!$EP13,Calculations!$EQ13=0),0,IF(AND(AP$13&gt;=Calculations!$EO13,AP$13&lt;Calculations!$EP13),IF(Calculations!$EN13=Type1,3,1),IF(AND(AP$13&gt;=Calculations!$EP13,AP$13&lt;Calculations!$ER13),2,"")))),"")</f>
        <v>3</v>
      </c>
      <c r="AQ20" s="101">
        <f ca="1">IFERROR(IF(AND($I20=Type2,AQ$13&gt;=Calculations!$EO13,AQ$13&lt;=Calculations!$ER13),-1,IF(AND(AQ$13&gt;=Calculations!$EO13,AQ$13&lt;=Calculations!$EP13,Calculations!$EQ13=0),0,IF(AND(AQ$13&gt;=Calculations!$EO13,AQ$13&lt;Calculations!$EP13),IF(Calculations!$EN13=Type1,3,1),IF(AND(AQ$13&gt;=Calculations!$EP13,AQ$13&lt;Calculations!$ER13),2,"")))),"")</f>
        <v>3</v>
      </c>
      <c r="AR20" s="102">
        <f ca="1">IFERROR(IF(AND($I20=Type2,AR$13&gt;=Calculations!$EO13,AR$13&lt;=Calculations!$ER13),-1,IF(AND(AR$13&gt;=Calculations!$EO13,AR$13&lt;=Calculations!$EP13,Calculations!$EQ13=0),0,IF(AND(AR$13&gt;=Calculations!$EO13,AR$13&lt;Calculations!$EP13),IF(Calculations!$EN13=Type1,3,1),IF(AND(AR$13&gt;=Calculations!$EP13,AR$13&lt;Calculations!$ER13),2,"")))),"")</f>
        <v>3</v>
      </c>
    </row>
    <row r="21" spans="2:44" x14ac:dyDescent="0.25">
      <c r="B21" s="103">
        <f>IF(ISNUMBER(INDEX(Calculations!$B$7:$B$19,ROW(Calculations!B14)-ROW(Calculations!$B$6))),INDEX(Calculations!$B$7:$B$19,ROW(Calculations!B14)-ROW(Calculations!$B$6)),"")</f>
        <v>8</v>
      </c>
      <c r="C21" s="302" t="str">
        <f>INDEX(Calculations!EM$7:EM$18,ROW(B21)-ROW($B$13))</f>
        <v xml:space="preserve">Create detailed design specifications </v>
      </c>
      <c r="D21" s="303"/>
      <c r="E21" s="303"/>
      <c r="F21" s="303"/>
      <c r="G21" s="303"/>
      <c r="H21" s="248">
        <f ca="1">IF($F$9="Show",INDEX(Calculations!EV$7:EV$18,ROW(B21)-ROW($B$13)),"")</f>
        <v>2</v>
      </c>
      <c r="I21" s="104" t="str">
        <f>INDEX(Calculations!EN$7:EN$18,ROW(C21)-ROW($B$13))</f>
        <v>T</v>
      </c>
      <c r="J21" s="101" t="str">
        <f ca="1">IFERROR(IF(AND($I21=Type2,J$13&gt;=Calculations!$EO14,J$13&lt;=Calculations!$ER14),-1,IF(AND(J$13&gt;=Calculations!$EO14,J$13&lt;=Calculations!$EP14,Calculations!$EQ14=0),0,IF(AND(J$13&gt;=Calculations!$EO14,J$13&lt;Calculations!$EP14),IF(Calculations!$EN14=Type1,3,1),IF(AND(J$13&gt;=Calculations!$EP14,J$13&lt;Calculations!$ER14),2,"")))),"")</f>
        <v/>
      </c>
      <c r="K21" s="101" t="str">
        <f ca="1">IFERROR(IF(AND($I21=Type2,K$13&gt;=Calculations!$EO14,K$13&lt;=Calculations!$ER14),-1,IF(AND(K$13&gt;=Calculations!$EO14,K$13&lt;=Calculations!$EP14,Calculations!$EQ14=0),0,IF(AND(K$13&gt;=Calculations!$EO14,K$13&lt;Calculations!$EP14),IF(Calculations!$EN14=Type1,3,1),IF(AND(K$13&gt;=Calculations!$EP14,K$13&lt;Calculations!$ER14),2,"")))),"")</f>
        <v/>
      </c>
      <c r="L21" s="101" t="str">
        <f ca="1">IFERROR(IF(AND($I21=Type2,L$13&gt;=Calculations!$EO14,L$13&lt;=Calculations!$ER14),-1,IF(AND(L$13&gt;=Calculations!$EO14,L$13&lt;=Calculations!$EP14,Calculations!$EQ14=0),0,IF(AND(L$13&gt;=Calculations!$EO14,L$13&lt;Calculations!$EP14),IF(Calculations!$EN14=Type1,3,1),IF(AND(L$13&gt;=Calculations!$EP14,L$13&lt;Calculations!$ER14),2,"")))),"")</f>
        <v/>
      </c>
      <c r="M21" s="101" t="str">
        <f ca="1">IFERROR(IF(AND($I21=Type2,M$13&gt;=Calculations!$EO14,M$13&lt;=Calculations!$ER14),-1,IF(AND(M$13&gt;=Calculations!$EO14,M$13&lt;=Calculations!$EP14,Calculations!$EQ14=0),0,IF(AND(M$13&gt;=Calculations!$EO14,M$13&lt;Calculations!$EP14),IF(Calculations!$EN14=Type1,3,1),IF(AND(M$13&gt;=Calculations!$EP14,M$13&lt;Calculations!$ER14),2,"")))),"")</f>
        <v/>
      </c>
      <c r="N21" s="101" t="str">
        <f ca="1">IFERROR(IF(AND($I21=Type2,N$13&gt;=Calculations!$EO14,N$13&lt;=Calculations!$ER14),-1,IF(AND(N$13&gt;=Calculations!$EO14,N$13&lt;=Calculations!$EP14,Calculations!$EQ14=0),0,IF(AND(N$13&gt;=Calculations!$EO14,N$13&lt;Calculations!$EP14),IF(Calculations!$EN14=Type1,3,1),IF(AND(N$13&gt;=Calculations!$EP14,N$13&lt;Calculations!$ER14),2,"")))),"")</f>
        <v/>
      </c>
      <c r="O21" s="101" t="str">
        <f ca="1">IFERROR(IF(AND($I21=Type2,O$13&gt;=Calculations!$EO14,O$13&lt;=Calculations!$ER14),-1,IF(AND(O$13&gt;=Calculations!$EO14,O$13&lt;=Calculations!$EP14,Calculations!$EQ14=0),0,IF(AND(O$13&gt;=Calculations!$EO14,O$13&lt;Calculations!$EP14),IF(Calculations!$EN14=Type1,3,1),IF(AND(O$13&gt;=Calculations!$EP14,O$13&lt;Calculations!$ER14),2,"")))),"")</f>
        <v/>
      </c>
      <c r="P21" s="101" t="str">
        <f ca="1">IFERROR(IF(AND($I21=Type2,P$13&gt;=Calculations!$EO14,P$13&lt;=Calculations!$ER14),-1,IF(AND(P$13&gt;=Calculations!$EO14,P$13&lt;=Calculations!$EP14,Calculations!$EQ14=0),0,IF(AND(P$13&gt;=Calculations!$EO14,P$13&lt;Calculations!$EP14),IF(Calculations!$EN14=Type1,3,1),IF(AND(P$13&gt;=Calculations!$EP14,P$13&lt;Calculations!$ER14),2,"")))),"")</f>
        <v/>
      </c>
      <c r="Q21" s="101" t="str">
        <f ca="1">IFERROR(IF(AND($I21=Type2,Q$13&gt;=Calculations!$EO14,Q$13&lt;=Calculations!$ER14),-1,IF(AND(Q$13&gt;=Calculations!$EO14,Q$13&lt;=Calculations!$EP14,Calculations!$EQ14=0),0,IF(AND(Q$13&gt;=Calculations!$EO14,Q$13&lt;Calculations!$EP14),IF(Calculations!$EN14=Type1,3,1),IF(AND(Q$13&gt;=Calculations!$EP14,Q$13&lt;Calculations!$ER14),2,"")))),"")</f>
        <v/>
      </c>
      <c r="R21" s="101" t="str">
        <f ca="1">IFERROR(IF(AND($I21=Type2,R$13&gt;=Calculations!$EO14,R$13&lt;=Calculations!$ER14),-1,IF(AND(R$13&gt;=Calculations!$EO14,R$13&lt;=Calculations!$EP14,Calculations!$EQ14=0),0,IF(AND(R$13&gt;=Calculations!$EO14,R$13&lt;Calculations!$EP14),IF(Calculations!$EN14=Type1,3,1),IF(AND(R$13&gt;=Calculations!$EP14,R$13&lt;Calculations!$ER14),2,"")))),"")</f>
        <v/>
      </c>
      <c r="S21" s="101" t="str">
        <f ca="1">IFERROR(IF(AND($I21=Type2,S$13&gt;=Calculations!$EO14,S$13&lt;=Calculations!$ER14),-1,IF(AND(S$13&gt;=Calculations!$EO14,S$13&lt;=Calculations!$EP14,Calculations!$EQ14=0),0,IF(AND(S$13&gt;=Calculations!$EO14,S$13&lt;Calculations!$EP14),IF(Calculations!$EN14=Type1,3,1),IF(AND(S$13&gt;=Calculations!$EP14,S$13&lt;Calculations!$ER14),2,"")))),"")</f>
        <v/>
      </c>
      <c r="T21" s="101" t="str">
        <f ca="1">IFERROR(IF(AND($I21=Type2,T$13&gt;=Calculations!$EO14,T$13&lt;=Calculations!$ER14),-1,IF(AND(T$13&gt;=Calculations!$EO14,T$13&lt;=Calculations!$EP14,Calculations!$EQ14=0),0,IF(AND(T$13&gt;=Calculations!$EO14,T$13&lt;Calculations!$EP14),IF(Calculations!$EN14=Type1,3,1),IF(AND(T$13&gt;=Calculations!$EP14,T$13&lt;Calculations!$ER14),2,"")))),"")</f>
        <v/>
      </c>
      <c r="U21" s="101" t="str">
        <f ca="1">IFERROR(IF(AND($I21=Type2,U$13&gt;=Calculations!$EO14,U$13&lt;=Calculations!$ER14),-1,IF(AND(U$13&gt;=Calculations!$EO14,U$13&lt;=Calculations!$EP14,Calculations!$EQ14=0),0,IF(AND(U$13&gt;=Calculations!$EO14,U$13&lt;Calculations!$EP14),IF(Calculations!$EN14=Type1,3,1),IF(AND(U$13&gt;=Calculations!$EP14,U$13&lt;Calculations!$ER14),2,"")))),"")</f>
        <v/>
      </c>
      <c r="V21" s="101" t="str">
        <f ca="1">IFERROR(IF(AND($I21=Type2,V$13&gt;=Calculations!$EO14,V$13&lt;=Calculations!$ER14),-1,IF(AND(V$13&gt;=Calculations!$EO14,V$13&lt;=Calculations!$EP14,Calculations!$EQ14=0),0,IF(AND(V$13&gt;=Calculations!$EO14,V$13&lt;Calculations!$EP14),IF(Calculations!$EN14=Type1,3,1),IF(AND(V$13&gt;=Calculations!$EP14,V$13&lt;Calculations!$ER14),2,"")))),"")</f>
        <v/>
      </c>
      <c r="W21" s="101" t="str">
        <f ca="1">IFERROR(IF(AND($I21=Type2,W$13&gt;=Calculations!$EO14,W$13&lt;=Calculations!$ER14),-1,IF(AND(W$13&gt;=Calculations!$EO14,W$13&lt;=Calculations!$EP14,Calculations!$EQ14=0),0,IF(AND(W$13&gt;=Calculations!$EO14,W$13&lt;Calculations!$EP14),IF(Calculations!$EN14=Type1,3,1),IF(AND(W$13&gt;=Calculations!$EP14,W$13&lt;Calculations!$ER14),2,"")))),"")</f>
        <v/>
      </c>
      <c r="X21" s="101" t="str">
        <f ca="1">IFERROR(IF(AND($I21=Type2,X$13&gt;=Calculations!$EO14,X$13&lt;=Calculations!$ER14),-1,IF(AND(X$13&gt;=Calculations!$EO14,X$13&lt;=Calculations!$EP14,Calculations!$EQ14=0),0,IF(AND(X$13&gt;=Calculations!$EO14,X$13&lt;Calculations!$EP14),IF(Calculations!$EN14=Type1,3,1),IF(AND(X$13&gt;=Calculations!$EP14,X$13&lt;Calculations!$ER14),2,"")))),"")</f>
        <v/>
      </c>
      <c r="Y21" s="101">
        <f ca="1">IFERROR(IF(AND($I21=Type2,Y$13&gt;=Calculations!$EO14,Y$13&lt;=Calculations!$ER14),-1,IF(AND(Y$13&gt;=Calculations!$EO14,Y$13&lt;=Calculations!$EP14,Calculations!$EQ14=0),0,IF(AND(Y$13&gt;=Calculations!$EO14,Y$13&lt;Calculations!$EP14),IF(Calculations!$EN14=Type1,3,1),IF(AND(Y$13&gt;=Calculations!$EP14,Y$13&lt;Calculations!$ER14),2,"")))),"")</f>
        <v>1</v>
      </c>
      <c r="Z21" s="101">
        <f ca="1">IFERROR(IF(AND($I21=Type2,Z$13&gt;=Calculations!$EO14,Z$13&lt;=Calculations!$ER14),-1,IF(AND(Z$13&gt;=Calculations!$EO14,Z$13&lt;=Calculations!$EP14,Calculations!$EQ14=0),0,IF(AND(Z$13&gt;=Calculations!$EO14,Z$13&lt;Calculations!$EP14),IF(Calculations!$EN14=Type1,3,1),IF(AND(Z$13&gt;=Calculations!$EP14,Z$13&lt;Calculations!$ER14),2,"")))),"")</f>
        <v>1</v>
      </c>
      <c r="AA21" s="101">
        <f ca="1">IFERROR(IF(AND($I21=Type2,AA$13&gt;=Calculations!$EO14,AA$13&lt;=Calculations!$ER14),-1,IF(AND(AA$13&gt;=Calculations!$EO14,AA$13&lt;=Calculations!$EP14,Calculations!$EQ14=0),0,IF(AND(AA$13&gt;=Calculations!$EO14,AA$13&lt;Calculations!$EP14),IF(Calculations!$EN14=Type1,3,1),IF(AND(AA$13&gt;=Calculations!$EP14,AA$13&lt;Calculations!$ER14),2,"")))),"")</f>
        <v>1</v>
      </c>
      <c r="AB21" s="101">
        <f ca="1">IFERROR(IF(AND($I21=Type2,AB$13&gt;=Calculations!$EO14,AB$13&lt;=Calculations!$ER14),-1,IF(AND(AB$13&gt;=Calculations!$EO14,AB$13&lt;=Calculations!$EP14,Calculations!$EQ14=0),0,IF(AND(AB$13&gt;=Calculations!$EO14,AB$13&lt;Calculations!$EP14),IF(Calculations!$EN14=Type1,3,1),IF(AND(AB$13&gt;=Calculations!$EP14,AB$13&lt;Calculations!$ER14),2,"")))),"")</f>
        <v>1</v>
      </c>
      <c r="AC21" s="101">
        <f ca="1">IFERROR(IF(AND($I21=Type2,AC$13&gt;=Calculations!$EO14,AC$13&lt;=Calculations!$ER14),-1,IF(AND(AC$13&gt;=Calculations!$EO14,AC$13&lt;=Calculations!$EP14,Calculations!$EQ14=0),0,IF(AND(AC$13&gt;=Calculations!$EO14,AC$13&lt;Calculations!$EP14),IF(Calculations!$EN14=Type1,3,1),IF(AND(AC$13&gt;=Calculations!$EP14,AC$13&lt;Calculations!$ER14),2,"")))),"")</f>
        <v>1</v>
      </c>
      <c r="AD21" s="101">
        <f ca="1">IFERROR(IF(AND($I21=Type2,AD$13&gt;=Calculations!$EO14,AD$13&lt;=Calculations!$ER14),-1,IF(AND(AD$13&gt;=Calculations!$EO14,AD$13&lt;=Calculations!$EP14,Calculations!$EQ14=0),0,IF(AND(AD$13&gt;=Calculations!$EO14,AD$13&lt;Calculations!$EP14),IF(Calculations!$EN14=Type1,3,1),IF(AND(AD$13&gt;=Calculations!$EP14,AD$13&lt;Calculations!$ER14),2,"")))),"")</f>
        <v>1</v>
      </c>
      <c r="AE21" s="101">
        <f ca="1">IFERROR(IF(AND($I21=Type2,AE$13&gt;=Calculations!$EO14,AE$13&lt;=Calculations!$ER14),-1,IF(AND(AE$13&gt;=Calculations!$EO14,AE$13&lt;=Calculations!$EP14,Calculations!$EQ14=0),0,IF(AND(AE$13&gt;=Calculations!$EO14,AE$13&lt;Calculations!$EP14),IF(Calculations!$EN14=Type1,3,1),IF(AND(AE$13&gt;=Calculations!$EP14,AE$13&lt;Calculations!$ER14),2,"")))),"")</f>
        <v>1</v>
      </c>
      <c r="AF21" s="101">
        <f ca="1">IFERROR(IF(AND($I21=Type2,AF$13&gt;=Calculations!$EO14,AF$13&lt;=Calculations!$ER14),-1,IF(AND(AF$13&gt;=Calculations!$EO14,AF$13&lt;=Calculations!$EP14,Calculations!$EQ14=0),0,IF(AND(AF$13&gt;=Calculations!$EO14,AF$13&lt;Calculations!$EP14),IF(Calculations!$EN14=Type1,3,1),IF(AND(AF$13&gt;=Calculations!$EP14,AF$13&lt;Calculations!$ER14),2,"")))),"")</f>
        <v>1</v>
      </c>
      <c r="AG21" s="101">
        <f ca="1">IFERROR(IF(AND($I21=Type2,AG$13&gt;=Calculations!$EO14,AG$13&lt;=Calculations!$ER14),-1,IF(AND(AG$13&gt;=Calculations!$EO14,AG$13&lt;=Calculations!$EP14,Calculations!$EQ14=0),0,IF(AND(AG$13&gt;=Calculations!$EO14,AG$13&lt;Calculations!$EP14),IF(Calculations!$EN14=Type1,3,1),IF(AND(AG$13&gt;=Calculations!$EP14,AG$13&lt;Calculations!$ER14),2,"")))),"")</f>
        <v>1</v>
      </c>
      <c r="AH21" s="101">
        <f ca="1">IFERROR(IF(AND($I21=Type2,AH$13&gt;=Calculations!$EO14,AH$13&lt;=Calculations!$ER14),-1,IF(AND(AH$13&gt;=Calculations!$EO14,AH$13&lt;=Calculations!$EP14,Calculations!$EQ14=0),0,IF(AND(AH$13&gt;=Calculations!$EO14,AH$13&lt;Calculations!$EP14),IF(Calculations!$EN14=Type1,3,1),IF(AND(AH$13&gt;=Calculations!$EP14,AH$13&lt;Calculations!$ER14),2,"")))),"")</f>
        <v>1</v>
      </c>
      <c r="AI21" s="101">
        <f ca="1">IFERROR(IF(AND($I21=Type2,AI$13&gt;=Calculations!$EO14,AI$13&lt;=Calculations!$ER14),-1,IF(AND(AI$13&gt;=Calculations!$EO14,AI$13&lt;=Calculations!$EP14,Calculations!$EQ14=0),0,IF(AND(AI$13&gt;=Calculations!$EO14,AI$13&lt;Calculations!$EP14),IF(Calculations!$EN14=Type1,3,1),IF(AND(AI$13&gt;=Calculations!$EP14,AI$13&lt;Calculations!$ER14),2,"")))),"")</f>
        <v>1</v>
      </c>
      <c r="AJ21" s="101">
        <f ca="1">IFERROR(IF(AND($I21=Type2,AJ$13&gt;=Calculations!$EO14,AJ$13&lt;=Calculations!$ER14),-1,IF(AND(AJ$13&gt;=Calculations!$EO14,AJ$13&lt;=Calculations!$EP14,Calculations!$EQ14=0),0,IF(AND(AJ$13&gt;=Calculations!$EO14,AJ$13&lt;Calculations!$EP14),IF(Calculations!$EN14=Type1,3,1),IF(AND(AJ$13&gt;=Calculations!$EP14,AJ$13&lt;Calculations!$ER14),2,"")))),"")</f>
        <v>1</v>
      </c>
      <c r="AK21" s="101">
        <f ca="1">IFERROR(IF(AND($I21=Type2,AK$13&gt;=Calculations!$EO14,AK$13&lt;=Calculations!$ER14),-1,IF(AND(AK$13&gt;=Calculations!$EO14,AK$13&lt;=Calculations!$EP14,Calculations!$EQ14=0),0,IF(AND(AK$13&gt;=Calculations!$EO14,AK$13&lt;Calculations!$EP14),IF(Calculations!$EN14=Type1,3,1),IF(AND(AK$13&gt;=Calculations!$EP14,AK$13&lt;Calculations!$ER14),2,"")))),"")</f>
        <v>1</v>
      </c>
      <c r="AL21" s="101">
        <f ca="1">IFERROR(IF(AND($I21=Type2,AL$13&gt;=Calculations!$EO14,AL$13&lt;=Calculations!$ER14),-1,IF(AND(AL$13&gt;=Calculations!$EO14,AL$13&lt;=Calculations!$EP14,Calculations!$EQ14=0),0,IF(AND(AL$13&gt;=Calculations!$EO14,AL$13&lt;Calculations!$EP14),IF(Calculations!$EN14=Type1,3,1),IF(AND(AL$13&gt;=Calculations!$EP14,AL$13&lt;Calculations!$ER14),2,"")))),"")</f>
        <v>1</v>
      </c>
      <c r="AM21" s="101">
        <f ca="1">IFERROR(IF(AND($I21=Type2,AM$13&gt;=Calculations!$EO14,AM$13&lt;=Calculations!$ER14),-1,IF(AND(AM$13&gt;=Calculations!$EO14,AM$13&lt;=Calculations!$EP14,Calculations!$EQ14=0),0,IF(AND(AM$13&gt;=Calculations!$EO14,AM$13&lt;Calculations!$EP14),IF(Calculations!$EN14=Type1,3,1),IF(AND(AM$13&gt;=Calculations!$EP14,AM$13&lt;Calculations!$ER14),2,"")))),"")</f>
        <v>1</v>
      </c>
      <c r="AN21" s="101">
        <f ca="1">IFERROR(IF(AND($I21=Type2,AN$13&gt;=Calculations!$EO14,AN$13&lt;=Calculations!$ER14),-1,IF(AND(AN$13&gt;=Calculations!$EO14,AN$13&lt;=Calculations!$EP14,Calculations!$EQ14=0),0,IF(AND(AN$13&gt;=Calculations!$EO14,AN$13&lt;Calculations!$EP14),IF(Calculations!$EN14=Type1,3,1),IF(AND(AN$13&gt;=Calculations!$EP14,AN$13&lt;Calculations!$ER14),2,"")))),"")</f>
        <v>1</v>
      </c>
      <c r="AO21" s="101">
        <f ca="1">IFERROR(IF(AND($I21=Type2,AO$13&gt;=Calculations!$EO14,AO$13&lt;=Calculations!$ER14),-1,IF(AND(AO$13&gt;=Calculations!$EO14,AO$13&lt;=Calculations!$EP14,Calculations!$EQ14=0),0,IF(AND(AO$13&gt;=Calculations!$EO14,AO$13&lt;Calculations!$EP14),IF(Calculations!$EN14=Type1,3,1),IF(AND(AO$13&gt;=Calculations!$EP14,AO$13&lt;Calculations!$ER14),2,"")))),"")</f>
        <v>1</v>
      </c>
      <c r="AP21" s="101">
        <f ca="1">IFERROR(IF(AND($I21=Type2,AP$13&gt;=Calculations!$EO14,AP$13&lt;=Calculations!$ER14),-1,IF(AND(AP$13&gt;=Calculations!$EO14,AP$13&lt;=Calculations!$EP14,Calculations!$EQ14=0),0,IF(AND(AP$13&gt;=Calculations!$EO14,AP$13&lt;Calculations!$EP14),IF(Calculations!$EN14=Type1,3,1),IF(AND(AP$13&gt;=Calculations!$EP14,AP$13&lt;Calculations!$ER14),2,"")))),"")</f>
        <v>1</v>
      </c>
      <c r="AQ21" s="101">
        <f ca="1">IFERROR(IF(AND($I21=Type2,AQ$13&gt;=Calculations!$EO14,AQ$13&lt;=Calculations!$ER14),-1,IF(AND(AQ$13&gt;=Calculations!$EO14,AQ$13&lt;=Calculations!$EP14,Calculations!$EQ14=0),0,IF(AND(AQ$13&gt;=Calculations!$EO14,AQ$13&lt;Calculations!$EP14),IF(Calculations!$EN14=Type1,3,1),IF(AND(AQ$13&gt;=Calculations!$EP14,AQ$13&lt;Calculations!$ER14),2,"")))),"")</f>
        <v>1</v>
      </c>
      <c r="AR21" s="102">
        <f ca="1">IFERROR(IF(AND($I21=Type2,AR$13&gt;=Calculations!$EO14,AR$13&lt;=Calculations!$ER14),-1,IF(AND(AR$13&gt;=Calculations!$EO14,AR$13&lt;=Calculations!$EP14,Calculations!$EQ14=0),0,IF(AND(AR$13&gt;=Calculations!$EO14,AR$13&lt;Calculations!$EP14),IF(Calculations!$EN14=Type1,3,1),IF(AND(AR$13&gt;=Calculations!$EP14,AR$13&lt;Calculations!$ER14),2,"")))),"")</f>
        <v>1</v>
      </c>
    </row>
    <row r="22" spans="2:44" x14ac:dyDescent="0.25">
      <c r="B22" s="103">
        <f>IF(ISNUMBER(INDEX(Calculations!$B$7:$B$19,ROW(Calculations!B15)-ROW(Calculations!$B$6))),INDEX(Calculations!$B$7:$B$19,ROW(Calculations!B15)-ROW(Calculations!$B$6)),"")</f>
        <v>9</v>
      </c>
      <c r="C22" s="302" t="str">
        <f>INDEX(Calculations!EM$7:EM$18,ROW(B22)-ROW($B$13))</f>
        <v>Review and approve design</v>
      </c>
      <c r="D22" s="303"/>
      <c r="E22" s="303"/>
      <c r="F22" s="303"/>
      <c r="G22" s="303"/>
      <c r="H22" s="248">
        <f ca="1">IF($F$9="Show",INDEX(Calculations!EV$7:EV$18,ROW(B22)-ROW($B$13)),"")</f>
        <v>2</v>
      </c>
      <c r="I22" s="104" t="str">
        <f>INDEX(Calculations!EN$7:EN$18,ROW(C22)-ROW($B$13))</f>
        <v>S</v>
      </c>
      <c r="J22" s="101" t="str">
        <f ca="1">IFERROR(IF(AND($I22=Type2,J$13&gt;=Calculations!$EO15,J$13&lt;=Calculations!$ER15),-1,IF(AND(J$13&gt;=Calculations!$EO15,J$13&lt;=Calculations!$EP15,Calculations!$EQ15=0),0,IF(AND(J$13&gt;=Calculations!$EO15,J$13&lt;Calculations!$EP15),IF(Calculations!$EN15=Type1,3,1),IF(AND(J$13&gt;=Calculations!$EP15,J$13&lt;Calculations!$ER15),2,"")))),"")</f>
        <v/>
      </c>
      <c r="K22" s="101" t="str">
        <f ca="1">IFERROR(IF(AND($I22=Type2,K$13&gt;=Calculations!$EO15,K$13&lt;=Calculations!$ER15),-1,IF(AND(K$13&gt;=Calculations!$EO15,K$13&lt;=Calculations!$EP15,Calculations!$EQ15=0),0,IF(AND(K$13&gt;=Calculations!$EO15,K$13&lt;Calculations!$EP15),IF(Calculations!$EN15=Type1,3,1),IF(AND(K$13&gt;=Calculations!$EP15,K$13&lt;Calculations!$ER15),2,"")))),"")</f>
        <v/>
      </c>
      <c r="L22" s="101" t="str">
        <f ca="1">IFERROR(IF(AND($I22=Type2,L$13&gt;=Calculations!$EO15,L$13&lt;=Calculations!$ER15),-1,IF(AND(L$13&gt;=Calculations!$EO15,L$13&lt;=Calculations!$EP15,Calculations!$EQ15=0),0,IF(AND(L$13&gt;=Calculations!$EO15,L$13&lt;Calculations!$EP15),IF(Calculations!$EN15=Type1,3,1),IF(AND(L$13&gt;=Calculations!$EP15,L$13&lt;Calculations!$ER15),2,"")))),"")</f>
        <v/>
      </c>
      <c r="M22" s="101" t="str">
        <f ca="1">IFERROR(IF(AND($I22=Type2,M$13&gt;=Calculations!$EO15,M$13&lt;=Calculations!$ER15),-1,IF(AND(M$13&gt;=Calculations!$EO15,M$13&lt;=Calculations!$EP15,Calculations!$EQ15=0),0,IF(AND(M$13&gt;=Calculations!$EO15,M$13&lt;Calculations!$EP15),IF(Calculations!$EN15=Type1,3,1),IF(AND(M$13&gt;=Calculations!$EP15,M$13&lt;Calculations!$ER15),2,"")))),"")</f>
        <v/>
      </c>
      <c r="N22" s="101" t="str">
        <f ca="1">IFERROR(IF(AND($I22=Type2,N$13&gt;=Calculations!$EO15,N$13&lt;=Calculations!$ER15),-1,IF(AND(N$13&gt;=Calculations!$EO15,N$13&lt;=Calculations!$EP15,Calculations!$EQ15=0),0,IF(AND(N$13&gt;=Calculations!$EO15,N$13&lt;Calculations!$EP15),IF(Calculations!$EN15=Type1,3,1),IF(AND(N$13&gt;=Calculations!$EP15,N$13&lt;Calculations!$ER15),2,"")))),"")</f>
        <v/>
      </c>
      <c r="O22" s="101" t="str">
        <f ca="1">IFERROR(IF(AND($I22=Type2,O$13&gt;=Calculations!$EO15,O$13&lt;=Calculations!$ER15),-1,IF(AND(O$13&gt;=Calculations!$EO15,O$13&lt;=Calculations!$EP15,Calculations!$EQ15=0),0,IF(AND(O$13&gt;=Calculations!$EO15,O$13&lt;Calculations!$EP15),IF(Calculations!$EN15=Type1,3,1),IF(AND(O$13&gt;=Calculations!$EP15,O$13&lt;Calculations!$ER15),2,"")))),"")</f>
        <v/>
      </c>
      <c r="P22" s="101" t="str">
        <f ca="1">IFERROR(IF(AND($I22=Type2,P$13&gt;=Calculations!$EO15,P$13&lt;=Calculations!$ER15),-1,IF(AND(P$13&gt;=Calculations!$EO15,P$13&lt;=Calculations!$EP15,Calculations!$EQ15=0),0,IF(AND(P$13&gt;=Calculations!$EO15,P$13&lt;Calculations!$EP15),IF(Calculations!$EN15=Type1,3,1),IF(AND(P$13&gt;=Calculations!$EP15,P$13&lt;Calculations!$ER15),2,"")))),"")</f>
        <v/>
      </c>
      <c r="Q22" s="101" t="str">
        <f ca="1">IFERROR(IF(AND($I22=Type2,Q$13&gt;=Calculations!$EO15,Q$13&lt;=Calculations!$ER15),-1,IF(AND(Q$13&gt;=Calculations!$EO15,Q$13&lt;=Calculations!$EP15,Calculations!$EQ15=0),0,IF(AND(Q$13&gt;=Calculations!$EO15,Q$13&lt;Calculations!$EP15),IF(Calculations!$EN15=Type1,3,1),IF(AND(Q$13&gt;=Calculations!$EP15,Q$13&lt;Calculations!$ER15),2,"")))),"")</f>
        <v/>
      </c>
      <c r="R22" s="101" t="str">
        <f ca="1">IFERROR(IF(AND($I22=Type2,R$13&gt;=Calculations!$EO15,R$13&lt;=Calculations!$ER15),-1,IF(AND(R$13&gt;=Calculations!$EO15,R$13&lt;=Calculations!$EP15,Calculations!$EQ15=0),0,IF(AND(R$13&gt;=Calculations!$EO15,R$13&lt;Calculations!$EP15),IF(Calculations!$EN15=Type1,3,1),IF(AND(R$13&gt;=Calculations!$EP15,R$13&lt;Calculations!$ER15),2,"")))),"")</f>
        <v/>
      </c>
      <c r="S22" s="101" t="str">
        <f ca="1">IFERROR(IF(AND($I22=Type2,S$13&gt;=Calculations!$EO15,S$13&lt;=Calculations!$ER15),-1,IF(AND(S$13&gt;=Calculations!$EO15,S$13&lt;=Calculations!$EP15,Calculations!$EQ15=0),0,IF(AND(S$13&gt;=Calculations!$EO15,S$13&lt;Calculations!$EP15),IF(Calculations!$EN15=Type1,3,1),IF(AND(S$13&gt;=Calculations!$EP15,S$13&lt;Calculations!$ER15),2,"")))),"")</f>
        <v/>
      </c>
      <c r="T22" s="101" t="str">
        <f ca="1">IFERROR(IF(AND($I22=Type2,T$13&gt;=Calculations!$EO15,T$13&lt;=Calculations!$ER15),-1,IF(AND(T$13&gt;=Calculations!$EO15,T$13&lt;=Calculations!$EP15,Calculations!$EQ15=0),0,IF(AND(T$13&gt;=Calculations!$EO15,T$13&lt;Calculations!$EP15),IF(Calculations!$EN15=Type1,3,1),IF(AND(T$13&gt;=Calculations!$EP15,T$13&lt;Calculations!$ER15),2,"")))),"")</f>
        <v/>
      </c>
      <c r="U22" s="101" t="str">
        <f ca="1">IFERROR(IF(AND($I22=Type2,U$13&gt;=Calculations!$EO15,U$13&lt;=Calculations!$ER15),-1,IF(AND(U$13&gt;=Calculations!$EO15,U$13&lt;=Calculations!$EP15,Calculations!$EQ15=0),0,IF(AND(U$13&gt;=Calculations!$EO15,U$13&lt;Calculations!$EP15),IF(Calculations!$EN15=Type1,3,1),IF(AND(U$13&gt;=Calculations!$EP15,U$13&lt;Calculations!$ER15),2,"")))),"")</f>
        <v/>
      </c>
      <c r="V22" s="101">
        <f ca="1">IFERROR(IF(AND($I22=Type2,V$13&gt;=Calculations!$EO15,V$13&lt;=Calculations!$ER15),-1,IF(AND(V$13&gt;=Calculations!$EO15,V$13&lt;=Calculations!$EP15,Calculations!$EQ15=0),0,IF(AND(V$13&gt;=Calculations!$EO15,V$13&lt;Calculations!$EP15),IF(Calculations!$EN15=Type1,3,1),IF(AND(V$13&gt;=Calculations!$EP15,V$13&lt;Calculations!$ER15),2,"")))),"")</f>
        <v>1</v>
      </c>
      <c r="W22" s="101">
        <f ca="1">IFERROR(IF(AND($I22=Type2,W$13&gt;=Calculations!$EO15,W$13&lt;=Calculations!$ER15),-1,IF(AND(W$13&gt;=Calculations!$EO15,W$13&lt;=Calculations!$EP15,Calculations!$EQ15=0),0,IF(AND(W$13&gt;=Calculations!$EO15,W$13&lt;Calculations!$EP15),IF(Calculations!$EN15=Type1,3,1),IF(AND(W$13&gt;=Calculations!$EP15,W$13&lt;Calculations!$ER15),2,"")))),"")</f>
        <v>1</v>
      </c>
      <c r="X22" s="101">
        <f ca="1">IFERROR(IF(AND($I22=Type2,X$13&gt;=Calculations!$EO15,X$13&lt;=Calculations!$ER15),-1,IF(AND(X$13&gt;=Calculations!$EO15,X$13&lt;=Calculations!$EP15,Calculations!$EQ15=0),0,IF(AND(X$13&gt;=Calculations!$EO15,X$13&lt;Calculations!$EP15),IF(Calculations!$EN15=Type1,3,1),IF(AND(X$13&gt;=Calculations!$EP15,X$13&lt;Calculations!$ER15),2,"")))),"")</f>
        <v>1</v>
      </c>
      <c r="Y22" s="101">
        <f ca="1">IFERROR(IF(AND($I22=Type2,Y$13&gt;=Calculations!$EO15,Y$13&lt;=Calculations!$ER15),-1,IF(AND(Y$13&gt;=Calculations!$EO15,Y$13&lt;=Calculations!$EP15,Calculations!$EQ15=0),0,IF(AND(Y$13&gt;=Calculations!$EO15,Y$13&lt;Calculations!$EP15),IF(Calculations!$EN15=Type1,3,1),IF(AND(Y$13&gt;=Calculations!$EP15,Y$13&lt;Calculations!$ER15),2,"")))),"")</f>
        <v>1</v>
      </c>
      <c r="Z22" s="101">
        <f ca="1">IFERROR(IF(AND($I22=Type2,Z$13&gt;=Calculations!$EO15,Z$13&lt;=Calculations!$ER15),-1,IF(AND(Z$13&gt;=Calculations!$EO15,Z$13&lt;=Calculations!$EP15,Calculations!$EQ15=0),0,IF(AND(Z$13&gt;=Calculations!$EO15,Z$13&lt;Calculations!$EP15),IF(Calculations!$EN15=Type1,3,1),IF(AND(Z$13&gt;=Calculations!$EP15,Z$13&lt;Calculations!$ER15),2,"")))),"")</f>
        <v>1</v>
      </c>
      <c r="AA22" s="101">
        <f ca="1">IFERROR(IF(AND($I22=Type2,AA$13&gt;=Calculations!$EO15,AA$13&lt;=Calculations!$ER15),-1,IF(AND(AA$13&gt;=Calculations!$EO15,AA$13&lt;=Calculations!$EP15,Calculations!$EQ15=0),0,IF(AND(AA$13&gt;=Calculations!$EO15,AA$13&lt;Calculations!$EP15),IF(Calculations!$EN15=Type1,3,1),IF(AND(AA$13&gt;=Calculations!$EP15,AA$13&lt;Calculations!$ER15),2,"")))),"")</f>
        <v>1</v>
      </c>
      <c r="AB22" s="101">
        <f ca="1">IFERROR(IF(AND($I22=Type2,AB$13&gt;=Calculations!$EO15,AB$13&lt;=Calculations!$ER15),-1,IF(AND(AB$13&gt;=Calculations!$EO15,AB$13&lt;=Calculations!$EP15,Calculations!$EQ15=0),0,IF(AND(AB$13&gt;=Calculations!$EO15,AB$13&lt;Calculations!$EP15),IF(Calculations!$EN15=Type1,3,1),IF(AND(AB$13&gt;=Calculations!$EP15,AB$13&lt;Calculations!$ER15),2,"")))),"")</f>
        <v>1</v>
      </c>
      <c r="AC22" s="101">
        <f ca="1">IFERROR(IF(AND($I22=Type2,AC$13&gt;=Calculations!$EO15,AC$13&lt;=Calculations!$ER15),-1,IF(AND(AC$13&gt;=Calculations!$EO15,AC$13&lt;=Calculations!$EP15,Calculations!$EQ15=0),0,IF(AND(AC$13&gt;=Calculations!$EO15,AC$13&lt;Calculations!$EP15),IF(Calculations!$EN15=Type1,3,1),IF(AND(AC$13&gt;=Calculations!$EP15,AC$13&lt;Calculations!$ER15),2,"")))),"")</f>
        <v>1</v>
      </c>
      <c r="AD22" s="101">
        <f ca="1">IFERROR(IF(AND($I22=Type2,AD$13&gt;=Calculations!$EO15,AD$13&lt;=Calculations!$ER15),-1,IF(AND(AD$13&gt;=Calculations!$EO15,AD$13&lt;=Calculations!$EP15,Calculations!$EQ15=0),0,IF(AND(AD$13&gt;=Calculations!$EO15,AD$13&lt;Calculations!$EP15),IF(Calculations!$EN15=Type1,3,1),IF(AND(AD$13&gt;=Calculations!$EP15,AD$13&lt;Calculations!$ER15),2,"")))),"")</f>
        <v>1</v>
      </c>
      <c r="AE22" s="101">
        <f ca="1">IFERROR(IF(AND($I22=Type2,AE$13&gt;=Calculations!$EO15,AE$13&lt;=Calculations!$ER15),-1,IF(AND(AE$13&gt;=Calculations!$EO15,AE$13&lt;=Calculations!$EP15,Calculations!$EQ15=0),0,IF(AND(AE$13&gt;=Calculations!$EO15,AE$13&lt;Calculations!$EP15),IF(Calculations!$EN15=Type1,3,1),IF(AND(AE$13&gt;=Calculations!$EP15,AE$13&lt;Calculations!$ER15),2,"")))),"")</f>
        <v>1</v>
      </c>
      <c r="AF22" s="101">
        <f ca="1">IFERROR(IF(AND($I22=Type2,AF$13&gt;=Calculations!$EO15,AF$13&lt;=Calculations!$ER15),-1,IF(AND(AF$13&gt;=Calculations!$EO15,AF$13&lt;=Calculations!$EP15,Calculations!$EQ15=0),0,IF(AND(AF$13&gt;=Calculations!$EO15,AF$13&lt;Calculations!$EP15),IF(Calculations!$EN15=Type1,3,1),IF(AND(AF$13&gt;=Calculations!$EP15,AF$13&lt;Calculations!$ER15),2,"")))),"")</f>
        <v>1</v>
      </c>
      <c r="AG22" s="101" t="str">
        <f ca="1">IFERROR(IF(AND($I22=Type2,AG$13&gt;=Calculations!$EO15,AG$13&lt;=Calculations!$ER15),-1,IF(AND(AG$13&gt;=Calculations!$EO15,AG$13&lt;=Calculations!$EP15,Calculations!$EQ15=0),0,IF(AND(AG$13&gt;=Calculations!$EO15,AG$13&lt;Calculations!$EP15),IF(Calculations!$EN15=Type1,3,1),IF(AND(AG$13&gt;=Calculations!$EP15,AG$13&lt;Calculations!$ER15),2,"")))),"")</f>
        <v/>
      </c>
      <c r="AH22" s="101" t="str">
        <f ca="1">IFERROR(IF(AND($I22=Type2,AH$13&gt;=Calculations!$EO15,AH$13&lt;=Calculations!$ER15),-1,IF(AND(AH$13&gt;=Calculations!$EO15,AH$13&lt;=Calculations!$EP15,Calculations!$EQ15=0),0,IF(AND(AH$13&gt;=Calculations!$EO15,AH$13&lt;Calculations!$EP15),IF(Calculations!$EN15=Type1,3,1),IF(AND(AH$13&gt;=Calculations!$EP15,AH$13&lt;Calculations!$ER15),2,"")))),"")</f>
        <v/>
      </c>
      <c r="AI22" s="101" t="str">
        <f ca="1">IFERROR(IF(AND($I22=Type2,AI$13&gt;=Calculations!$EO15,AI$13&lt;=Calculations!$ER15),-1,IF(AND(AI$13&gt;=Calculations!$EO15,AI$13&lt;=Calculations!$EP15,Calculations!$EQ15=0),0,IF(AND(AI$13&gt;=Calculations!$EO15,AI$13&lt;Calculations!$EP15),IF(Calculations!$EN15=Type1,3,1),IF(AND(AI$13&gt;=Calculations!$EP15,AI$13&lt;Calculations!$ER15),2,"")))),"")</f>
        <v/>
      </c>
      <c r="AJ22" s="101" t="str">
        <f ca="1">IFERROR(IF(AND($I22=Type2,AJ$13&gt;=Calculations!$EO15,AJ$13&lt;=Calculations!$ER15),-1,IF(AND(AJ$13&gt;=Calculations!$EO15,AJ$13&lt;=Calculations!$EP15,Calculations!$EQ15=0),0,IF(AND(AJ$13&gt;=Calculations!$EO15,AJ$13&lt;Calculations!$EP15),IF(Calculations!$EN15=Type1,3,1),IF(AND(AJ$13&gt;=Calculations!$EP15,AJ$13&lt;Calculations!$ER15),2,"")))),"")</f>
        <v/>
      </c>
      <c r="AK22" s="101" t="str">
        <f ca="1">IFERROR(IF(AND($I22=Type2,AK$13&gt;=Calculations!$EO15,AK$13&lt;=Calculations!$ER15),-1,IF(AND(AK$13&gt;=Calculations!$EO15,AK$13&lt;=Calculations!$EP15,Calculations!$EQ15=0),0,IF(AND(AK$13&gt;=Calculations!$EO15,AK$13&lt;Calculations!$EP15),IF(Calculations!$EN15=Type1,3,1),IF(AND(AK$13&gt;=Calculations!$EP15,AK$13&lt;Calculations!$ER15),2,"")))),"")</f>
        <v/>
      </c>
      <c r="AL22" s="101" t="str">
        <f ca="1">IFERROR(IF(AND($I22=Type2,AL$13&gt;=Calculations!$EO15,AL$13&lt;=Calculations!$ER15),-1,IF(AND(AL$13&gt;=Calculations!$EO15,AL$13&lt;=Calculations!$EP15,Calculations!$EQ15=0),0,IF(AND(AL$13&gt;=Calculations!$EO15,AL$13&lt;Calculations!$EP15),IF(Calculations!$EN15=Type1,3,1),IF(AND(AL$13&gt;=Calculations!$EP15,AL$13&lt;Calculations!$ER15),2,"")))),"")</f>
        <v/>
      </c>
      <c r="AM22" s="101" t="str">
        <f ca="1">IFERROR(IF(AND($I22=Type2,AM$13&gt;=Calculations!$EO15,AM$13&lt;=Calculations!$ER15),-1,IF(AND(AM$13&gt;=Calculations!$EO15,AM$13&lt;=Calculations!$EP15,Calculations!$EQ15=0),0,IF(AND(AM$13&gt;=Calculations!$EO15,AM$13&lt;Calculations!$EP15),IF(Calculations!$EN15=Type1,3,1),IF(AND(AM$13&gt;=Calculations!$EP15,AM$13&lt;Calculations!$ER15),2,"")))),"")</f>
        <v/>
      </c>
      <c r="AN22" s="101" t="str">
        <f ca="1">IFERROR(IF(AND($I22=Type2,AN$13&gt;=Calculations!$EO15,AN$13&lt;=Calculations!$ER15),-1,IF(AND(AN$13&gt;=Calculations!$EO15,AN$13&lt;=Calculations!$EP15,Calculations!$EQ15=0),0,IF(AND(AN$13&gt;=Calculations!$EO15,AN$13&lt;Calculations!$EP15),IF(Calculations!$EN15=Type1,3,1),IF(AND(AN$13&gt;=Calculations!$EP15,AN$13&lt;Calculations!$ER15),2,"")))),"")</f>
        <v/>
      </c>
      <c r="AO22" s="101" t="str">
        <f ca="1">IFERROR(IF(AND($I22=Type2,AO$13&gt;=Calculations!$EO15,AO$13&lt;=Calculations!$ER15),-1,IF(AND(AO$13&gt;=Calculations!$EO15,AO$13&lt;=Calculations!$EP15,Calculations!$EQ15=0),0,IF(AND(AO$13&gt;=Calculations!$EO15,AO$13&lt;Calculations!$EP15),IF(Calculations!$EN15=Type1,3,1),IF(AND(AO$13&gt;=Calculations!$EP15,AO$13&lt;Calculations!$ER15),2,"")))),"")</f>
        <v/>
      </c>
      <c r="AP22" s="101" t="str">
        <f ca="1">IFERROR(IF(AND($I22=Type2,AP$13&gt;=Calculations!$EO15,AP$13&lt;=Calculations!$ER15),-1,IF(AND(AP$13&gt;=Calculations!$EO15,AP$13&lt;=Calculations!$EP15,Calculations!$EQ15=0),0,IF(AND(AP$13&gt;=Calculations!$EO15,AP$13&lt;Calculations!$EP15),IF(Calculations!$EN15=Type1,3,1),IF(AND(AP$13&gt;=Calculations!$EP15,AP$13&lt;Calculations!$ER15),2,"")))),"")</f>
        <v/>
      </c>
      <c r="AQ22" s="101" t="str">
        <f ca="1">IFERROR(IF(AND($I22=Type2,AQ$13&gt;=Calculations!$EO15,AQ$13&lt;=Calculations!$ER15),-1,IF(AND(AQ$13&gt;=Calculations!$EO15,AQ$13&lt;=Calculations!$EP15,Calculations!$EQ15=0),0,IF(AND(AQ$13&gt;=Calculations!$EO15,AQ$13&lt;Calculations!$EP15),IF(Calculations!$EN15=Type1,3,1),IF(AND(AQ$13&gt;=Calculations!$EP15,AQ$13&lt;Calculations!$ER15),2,"")))),"")</f>
        <v/>
      </c>
      <c r="AR22" s="102" t="str">
        <f ca="1">IFERROR(IF(AND($I22=Type2,AR$13&gt;=Calculations!$EO15,AR$13&lt;=Calculations!$ER15),-1,IF(AND(AR$13&gt;=Calculations!$EO15,AR$13&lt;=Calculations!$EP15,Calculations!$EQ15=0),0,IF(AND(AR$13&gt;=Calculations!$EO15,AR$13&lt;Calculations!$EP15),IF(Calculations!$EN15=Type1,3,1),IF(AND(AR$13&gt;=Calculations!$EP15,AR$13&lt;Calculations!$ER15),2,"")))),"")</f>
        <v/>
      </c>
    </row>
    <row r="23" spans="2:44" x14ac:dyDescent="0.25">
      <c r="B23" s="103">
        <f>IF(ISNUMBER(INDEX(Calculations!$B$7:$B$19,ROW(Calculations!B16)-ROW(Calculations!$B$6))),INDEX(Calculations!$B$7:$B$19,ROW(Calculations!B16)-ROW(Calculations!$B$6)),"")</f>
        <v>10</v>
      </c>
      <c r="C23" s="302" t="str">
        <f>INDEX(Calculations!EM$7:EM$18,ROW(B23)-ROW($B$13))</f>
        <v>Design Approved</v>
      </c>
      <c r="D23" s="303"/>
      <c r="E23" s="303"/>
      <c r="F23" s="303"/>
      <c r="G23" s="303"/>
      <c r="H23" s="248">
        <f ca="1">IF($F$9="Show",INDEX(Calculations!EV$7:EV$18,ROW(B23)-ROW($B$13)),"")</f>
        <v>3</v>
      </c>
      <c r="I23" s="104" t="str">
        <f>INDEX(Calculations!EN$7:EN$18,ROW(C23)-ROW($B$13))</f>
        <v>M</v>
      </c>
      <c r="J23" s="101" t="str">
        <f ca="1">IFERROR(IF(AND($I23=Type2,J$13&gt;=Calculations!$EO16,J$13&lt;=Calculations!$ER16),-1,IF(AND(J$13&gt;=Calculations!$EO16,J$13&lt;=Calculations!$EP16,Calculations!$EQ16=0),0,IF(AND(J$13&gt;=Calculations!$EO16,J$13&lt;Calculations!$EP16),IF(Calculations!$EN16=Type1,3,1),IF(AND(J$13&gt;=Calculations!$EP16,J$13&lt;Calculations!$ER16),2,"")))),"")</f>
        <v/>
      </c>
      <c r="K23" s="101" t="str">
        <f ca="1">IFERROR(IF(AND($I23=Type2,K$13&gt;=Calculations!$EO16,K$13&lt;=Calculations!$ER16),-1,IF(AND(K$13&gt;=Calculations!$EO16,K$13&lt;=Calculations!$EP16,Calculations!$EQ16=0),0,IF(AND(K$13&gt;=Calculations!$EO16,K$13&lt;Calculations!$EP16),IF(Calculations!$EN16=Type1,3,1),IF(AND(K$13&gt;=Calculations!$EP16,K$13&lt;Calculations!$ER16),2,"")))),"")</f>
        <v/>
      </c>
      <c r="L23" s="101" t="str">
        <f ca="1">IFERROR(IF(AND($I23=Type2,L$13&gt;=Calculations!$EO16,L$13&lt;=Calculations!$ER16),-1,IF(AND(L$13&gt;=Calculations!$EO16,L$13&lt;=Calculations!$EP16,Calculations!$EQ16=0),0,IF(AND(L$13&gt;=Calculations!$EO16,L$13&lt;Calculations!$EP16),IF(Calculations!$EN16=Type1,3,1),IF(AND(L$13&gt;=Calculations!$EP16,L$13&lt;Calculations!$ER16),2,"")))),"")</f>
        <v/>
      </c>
      <c r="M23" s="101" t="str">
        <f ca="1">IFERROR(IF(AND($I23=Type2,M$13&gt;=Calculations!$EO16,M$13&lt;=Calculations!$ER16),-1,IF(AND(M$13&gt;=Calculations!$EO16,M$13&lt;=Calculations!$EP16,Calculations!$EQ16=0),0,IF(AND(M$13&gt;=Calculations!$EO16,M$13&lt;Calculations!$EP16),IF(Calculations!$EN16=Type1,3,1),IF(AND(M$13&gt;=Calculations!$EP16,M$13&lt;Calculations!$ER16),2,"")))),"")</f>
        <v/>
      </c>
      <c r="N23" s="101" t="str">
        <f ca="1">IFERROR(IF(AND($I23=Type2,N$13&gt;=Calculations!$EO16,N$13&lt;=Calculations!$ER16),-1,IF(AND(N$13&gt;=Calculations!$EO16,N$13&lt;=Calculations!$EP16,Calculations!$EQ16=0),0,IF(AND(N$13&gt;=Calculations!$EO16,N$13&lt;Calculations!$EP16),IF(Calculations!$EN16=Type1,3,1),IF(AND(N$13&gt;=Calculations!$EP16,N$13&lt;Calculations!$ER16),2,"")))),"")</f>
        <v/>
      </c>
      <c r="O23" s="101" t="str">
        <f ca="1">IFERROR(IF(AND($I23=Type2,O$13&gt;=Calculations!$EO16,O$13&lt;=Calculations!$ER16),-1,IF(AND(O$13&gt;=Calculations!$EO16,O$13&lt;=Calculations!$EP16,Calculations!$EQ16=0),0,IF(AND(O$13&gt;=Calculations!$EO16,O$13&lt;Calculations!$EP16),IF(Calculations!$EN16=Type1,3,1),IF(AND(O$13&gt;=Calculations!$EP16,O$13&lt;Calculations!$ER16),2,"")))),"")</f>
        <v/>
      </c>
      <c r="P23" s="101" t="str">
        <f ca="1">IFERROR(IF(AND($I23=Type2,P$13&gt;=Calculations!$EO16,P$13&lt;=Calculations!$ER16),-1,IF(AND(P$13&gt;=Calculations!$EO16,P$13&lt;=Calculations!$EP16,Calculations!$EQ16=0),0,IF(AND(P$13&gt;=Calculations!$EO16,P$13&lt;Calculations!$EP16),IF(Calculations!$EN16=Type1,3,1),IF(AND(P$13&gt;=Calculations!$EP16,P$13&lt;Calculations!$ER16),2,"")))),"")</f>
        <v/>
      </c>
      <c r="Q23" s="101" t="str">
        <f ca="1">IFERROR(IF(AND($I23=Type2,Q$13&gt;=Calculations!$EO16,Q$13&lt;=Calculations!$ER16),-1,IF(AND(Q$13&gt;=Calculations!$EO16,Q$13&lt;=Calculations!$EP16,Calculations!$EQ16=0),0,IF(AND(Q$13&gt;=Calculations!$EO16,Q$13&lt;Calculations!$EP16),IF(Calculations!$EN16=Type1,3,1),IF(AND(Q$13&gt;=Calculations!$EP16,Q$13&lt;Calculations!$ER16),2,"")))),"")</f>
        <v/>
      </c>
      <c r="R23" s="101" t="str">
        <f ca="1">IFERROR(IF(AND($I23=Type2,R$13&gt;=Calculations!$EO16,R$13&lt;=Calculations!$ER16),-1,IF(AND(R$13&gt;=Calculations!$EO16,R$13&lt;=Calculations!$EP16,Calculations!$EQ16=0),0,IF(AND(R$13&gt;=Calculations!$EO16,R$13&lt;Calculations!$EP16),IF(Calculations!$EN16=Type1,3,1),IF(AND(R$13&gt;=Calculations!$EP16,R$13&lt;Calculations!$ER16),2,"")))),"")</f>
        <v/>
      </c>
      <c r="S23" s="101" t="str">
        <f ca="1">IFERROR(IF(AND($I23=Type2,S$13&gt;=Calculations!$EO16,S$13&lt;=Calculations!$ER16),-1,IF(AND(S$13&gt;=Calculations!$EO16,S$13&lt;=Calculations!$EP16,Calculations!$EQ16=0),0,IF(AND(S$13&gt;=Calculations!$EO16,S$13&lt;Calculations!$EP16),IF(Calculations!$EN16=Type1,3,1),IF(AND(S$13&gt;=Calculations!$EP16,S$13&lt;Calculations!$ER16),2,"")))),"")</f>
        <v/>
      </c>
      <c r="T23" s="101" t="str">
        <f ca="1">IFERROR(IF(AND($I23=Type2,T$13&gt;=Calculations!$EO16,T$13&lt;=Calculations!$ER16),-1,IF(AND(T$13&gt;=Calculations!$EO16,T$13&lt;=Calculations!$EP16,Calculations!$EQ16=0),0,IF(AND(T$13&gt;=Calculations!$EO16,T$13&lt;Calculations!$EP16),IF(Calculations!$EN16=Type1,3,1),IF(AND(T$13&gt;=Calculations!$EP16,T$13&lt;Calculations!$ER16),2,"")))),"")</f>
        <v/>
      </c>
      <c r="U23" s="101" t="str">
        <f ca="1">IFERROR(IF(AND($I23=Type2,U$13&gt;=Calculations!$EO16,U$13&lt;=Calculations!$ER16),-1,IF(AND(U$13&gt;=Calculations!$EO16,U$13&lt;=Calculations!$EP16,Calculations!$EQ16=0),0,IF(AND(U$13&gt;=Calculations!$EO16,U$13&lt;Calculations!$EP16),IF(Calculations!$EN16=Type1,3,1),IF(AND(U$13&gt;=Calculations!$EP16,U$13&lt;Calculations!$ER16),2,"")))),"")</f>
        <v/>
      </c>
      <c r="V23" s="101" t="str">
        <f ca="1">IFERROR(IF(AND($I23=Type2,V$13&gt;=Calculations!$EO16,V$13&lt;=Calculations!$ER16),-1,IF(AND(V$13&gt;=Calculations!$EO16,V$13&lt;=Calculations!$EP16,Calculations!$EQ16=0),0,IF(AND(V$13&gt;=Calculations!$EO16,V$13&lt;Calculations!$EP16),IF(Calculations!$EN16=Type1,3,1),IF(AND(V$13&gt;=Calculations!$EP16,V$13&lt;Calculations!$ER16),2,"")))),"")</f>
        <v/>
      </c>
      <c r="W23" s="101" t="str">
        <f ca="1">IFERROR(IF(AND($I23=Type2,W$13&gt;=Calculations!$EO16,W$13&lt;=Calculations!$ER16),-1,IF(AND(W$13&gt;=Calculations!$EO16,W$13&lt;=Calculations!$EP16,Calculations!$EQ16=0),0,IF(AND(W$13&gt;=Calculations!$EO16,W$13&lt;Calculations!$EP16),IF(Calculations!$EN16=Type1,3,1),IF(AND(W$13&gt;=Calculations!$EP16,W$13&lt;Calculations!$ER16),2,"")))),"")</f>
        <v/>
      </c>
      <c r="X23" s="101" t="str">
        <f ca="1">IFERROR(IF(AND($I23=Type2,X$13&gt;=Calculations!$EO16,X$13&lt;=Calculations!$ER16),-1,IF(AND(X$13&gt;=Calculations!$EO16,X$13&lt;=Calculations!$EP16,Calculations!$EQ16=0),0,IF(AND(X$13&gt;=Calculations!$EO16,X$13&lt;Calculations!$EP16),IF(Calculations!$EN16=Type1,3,1),IF(AND(X$13&gt;=Calculations!$EP16,X$13&lt;Calculations!$ER16),2,"")))),"")</f>
        <v/>
      </c>
      <c r="Y23" s="101" t="str">
        <f ca="1">IFERROR(IF(AND($I23=Type2,Y$13&gt;=Calculations!$EO16,Y$13&lt;=Calculations!$ER16),-1,IF(AND(Y$13&gt;=Calculations!$EO16,Y$13&lt;=Calculations!$EP16,Calculations!$EQ16=0),0,IF(AND(Y$13&gt;=Calculations!$EO16,Y$13&lt;Calculations!$EP16),IF(Calculations!$EN16=Type1,3,1),IF(AND(Y$13&gt;=Calculations!$EP16,Y$13&lt;Calculations!$ER16),2,"")))),"")</f>
        <v/>
      </c>
      <c r="Z23" s="101" t="str">
        <f ca="1">IFERROR(IF(AND($I23=Type2,Z$13&gt;=Calculations!$EO16,Z$13&lt;=Calculations!$ER16),-1,IF(AND(Z$13&gt;=Calculations!$EO16,Z$13&lt;=Calculations!$EP16,Calculations!$EQ16=0),0,IF(AND(Z$13&gt;=Calculations!$EO16,Z$13&lt;Calculations!$EP16),IF(Calculations!$EN16=Type1,3,1),IF(AND(Z$13&gt;=Calculations!$EP16,Z$13&lt;Calculations!$ER16),2,"")))),"")</f>
        <v/>
      </c>
      <c r="AA23" s="101" t="str">
        <f ca="1">IFERROR(IF(AND($I23=Type2,AA$13&gt;=Calculations!$EO16,AA$13&lt;=Calculations!$ER16),-1,IF(AND(AA$13&gt;=Calculations!$EO16,AA$13&lt;=Calculations!$EP16,Calculations!$EQ16=0),0,IF(AND(AA$13&gt;=Calculations!$EO16,AA$13&lt;Calculations!$EP16),IF(Calculations!$EN16=Type1,3,1),IF(AND(AA$13&gt;=Calculations!$EP16,AA$13&lt;Calculations!$ER16),2,"")))),"")</f>
        <v/>
      </c>
      <c r="AB23" s="101" t="str">
        <f ca="1">IFERROR(IF(AND($I23=Type2,AB$13&gt;=Calculations!$EO16,AB$13&lt;=Calculations!$ER16),-1,IF(AND(AB$13&gt;=Calculations!$EO16,AB$13&lt;=Calculations!$EP16,Calculations!$EQ16=0),0,IF(AND(AB$13&gt;=Calculations!$EO16,AB$13&lt;Calculations!$EP16),IF(Calculations!$EN16=Type1,3,1),IF(AND(AB$13&gt;=Calculations!$EP16,AB$13&lt;Calculations!$ER16),2,"")))),"")</f>
        <v/>
      </c>
      <c r="AC23" s="101" t="str">
        <f ca="1">IFERROR(IF(AND($I23=Type2,AC$13&gt;=Calculations!$EO16,AC$13&lt;=Calculations!$ER16),-1,IF(AND(AC$13&gt;=Calculations!$EO16,AC$13&lt;=Calculations!$EP16,Calculations!$EQ16=0),0,IF(AND(AC$13&gt;=Calculations!$EO16,AC$13&lt;Calculations!$EP16),IF(Calculations!$EN16=Type1,3,1),IF(AND(AC$13&gt;=Calculations!$EP16,AC$13&lt;Calculations!$ER16),2,"")))),"")</f>
        <v/>
      </c>
      <c r="AD23" s="101" t="str">
        <f ca="1">IFERROR(IF(AND($I23=Type2,AD$13&gt;=Calculations!$EO16,AD$13&lt;=Calculations!$ER16),-1,IF(AND(AD$13&gt;=Calculations!$EO16,AD$13&lt;=Calculations!$EP16,Calculations!$EQ16=0),0,IF(AND(AD$13&gt;=Calculations!$EO16,AD$13&lt;Calculations!$EP16),IF(Calculations!$EN16=Type1,3,1),IF(AND(AD$13&gt;=Calculations!$EP16,AD$13&lt;Calculations!$ER16),2,"")))),"")</f>
        <v/>
      </c>
      <c r="AE23" s="101" t="str">
        <f ca="1">IFERROR(IF(AND($I23=Type2,AE$13&gt;=Calculations!$EO16,AE$13&lt;=Calculations!$ER16),-1,IF(AND(AE$13&gt;=Calculations!$EO16,AE$13&lt;=Calculations!$EP16,Calculations!$EQ16=0),0,IF(AND(AE$13&gt;=Calculations!$EO16,AE$13&lt;Calculations!$EP16),IF(Calculations!$EN16=Type1,3,1),IF(AND(AE$13&gt;=Calculations!$EP16,AE$13&lt;Calculations!$ER16),2,"")))),"")</f>
        <v/>
      </c>
      <c r="AF23" s="101" t="str">
        <f ca="1">IFERROR(IF(AND($I23=Type2,AF$13&gt;=Calculations!$EO16,AF$13&lt;=Calculations!$ER16),-1,IF(AND(AF$13&gt;=Calculations!$EO16,AF$13&lt;=Calculations!$EP16,Calculations!$EQ16=0),0,IF(AND(AF$13&gt;=Calculations!$EO16,AF$13&lt;Calculations!$EP16),IF(Calculations!$EN16=Type1,3,1),IF(AND(AF$13&gt;=Calculations!$EP16,AF$13&lt;Calculations!$ER16),2,"")))),"")</f>
        <v/>
      </c>
      <c r="AG23" s="101">
        <f ca="1">IFERROR(IF(AND($I23=Type2,AG$13&gt;=Calculations!$EO16,AG$13&lt;=Calculations!$ER16),-1,IF(AND(AG$13&gt;=Calculations!$EO16,AG$13&lt;=Calculations!$EP16,Calculations!$EQ16=0),0,IF(AND(AG$13&gt;=Calculations!$EO16,AG$13&lt;Calculations!$EP16),IF(Calculations!$EN16=Type1,3,1),IF(AND(AG$13&gt;=Calculations!$EP16,AG$13&lt;Calculations!$ER16),2,"")))),"")</f>
        <v>-1</v>
      </c>
      <c r="AH23" s="101">
        <f ca="1">IFERROR(IF(AND($I23=Type2,AH$13&gt;=Calculations!$EO16,AH$13&lt;=Calculations!$ER16),-1,IF(AND(AH$13&gt;=Calculations!$EO16,AH$13&lt;=Calculations!$EP16,Calculations!$EQ16=0),0,IF(AND(AH$13&gt;=Calculations!$EO16,AH$13&lt;Calculations!$EP16),IF(Calculations!$EN16=Type1,3,1),IF(AND(AH$13&gt;=Calculations!$EP16,AH$13&lt;Calculations!$ER16),2,"")))),"")</f>
        <v>-1</v>
      </c>
      <c r="AI23" s="101">
        <f ca="1">IFERROR(IF(AND($I23=Type2,AI$13&gt;=Calculations!$EO16,AI$13&lt;=Calculations!$ER16),-1,IF(AND(AI$13&gt;=Calculations!$EO16,AI$13&lt;=Calculations!$EP16,Calculations!$EQ16=0),0,IF(AND(AI$13&gt;=Calculations!$EO16,AI$13&lt;Calculations!$EP16),IF(Calculations!$EN16=Type1,3,1),IF(AND(AI$13&gt;=Calculations!$EP16,AI$13&lt;Calculations!$ER16),2,"")))),"")</f>
        <v>-1</v>
      </c>
      <c r="AJ23" s="101">
        <f ca="1">IFERROR(IF(AND($I23=Type2,AJ$13&gt;=Calculations!$EO16,AJ$13&lt;=Calculations!$ER16),-1,IF(AND(AJ$13&gt;=Calculations!$EO16,AJ$13&lt;=Calculations!$EP16,Calculations!$EQ16=0),0,IF(AND(AJ$13&gt;=Calculations!$EO16,AJ$13&lt;Calculations!$EP16),IF(Calculations!$EN16=Type1,3,1),IF(AND(AJ$13&gt;=Calculations!$EP16,AJ$13&lt;Calculations!$ER16),2,"")))),"")</f>
        <v>-1</v>
      </c>
      <c r="AK23" s="101">
        <f ca="1">IFERROR(IF(AND($I23=Type2,AK$13&gt;=Calculations!$EO16,AK$13&lt;=Calculations!$ER16),-1,IF(AND(AK$13&gt;=Calculations!$EO16,AK$13&lt;=Calculations!$EP16,Calculations!$EQ16=0),0,IF(AND(AK$13&gt;=Calculations!$EO16,AK$13&lt;Calculations!$EP16),IF(Calculations!$EN16=Type1,3,1),IF(AND(AK$13&gt;=Calculations!$EP16,AK$13&lt;Calculations!$ER16),2,"")))),"")</f>
        <v>-1</v>
      </c>
      <c r="AL23" s="101">
        <f ca="1">IFERROR(IF(AND($I23=Type2,AL$13&gt;=Calculations!$EO16,AL$13&lt;=Calculations!$ER16),-1,IF(AND(AL$13&gt;=Calculations!$EO16,AL$13&lt;=Calculations!$EP16,Calculations!$EQ16=0),0,IF(AND(AL$13&gt;=Calculations!$EO16,AL$13&lt;Calculations!$EP16),IF(Calculations!$EN16=Type1,3,1),IF(AND(AL$13&gt;=Calculations!$EP16,AL$13&lt;Calculations!$ER16),2,"")))),"")</f>
        <v>-1</v>
      </c>
      <c r="AM23" s="101">
        <f ca="1">IFERROR(IF(AND($I23=Type2,AM$13&gt;=Calculations!$EO16,AM$13&lt;=Calculations!$ER16),-1,IF(AND(AM$13&gt;=Calculations!$EO16,AM$13&lt;=Calculations!$EP16,Calculations!$EQ16=0),0,IF(AND(AM$13&gt;=Calculations!$EO16,AM$13&lt;Calculations!$EP16),IF(Calculations!$EN16=Type1,3,1),IF(AND(AM$13&gt;=Calculations!$EP16,AM$13&lt;Calculations!$ER16),2,"")))),"")</f>
        <v>-1</v>
      </c>
      <c r="AN23" s="101">
        <f ca="1">IFERROR(IF(AND($I23=Type2,AN$13&gt;=Calculations!$EO16,AN$13&lt;=Calculations!$ER16),-1,IF(AND(AN$13&gt;=Calculations!$EO16,AN$13&lt;=Calculations!$EP16,Calculations!$EQ16=0),0,IF(AND(AN$13&gt;=Calculations!$EO16,AN$13&lt;Calculations!$EP16),IF(Calculations!$EN16=Type1,3,1),IF(AND(AN$13&gt;=Calculations!$EP16,AN$13&lt;Calculations!$ER16),2,"")))),"")</f>
        <v>-1</v>
      </c>
      <c r="AO23" s="101" t="str">
        <f ca="1">IFERROR(IF(AND($I23=Type2,AO$13&gt;=Calculations!$EO16,AO$13&lt;=Calculations!$ER16),-1,IF(AND(AO$13&gt;=Calculations!$EO16,AO$13&lt;=Calculations!$EP16,Calculations!$EQ16=0),0,IF(AND(AO$13&gt;=Calculations!$EO16,AO$13&lt;Calculations!$EP16),IF(Calculations!$EN16=Type1,3,1),IF(AND(AO$13&gt;=Calculations!$EP16,AO$13&lt;Calculations!$ER16),2,"")))),"")</f>
        <v/>
      </c>
      <c r="AP23" s="101" t="str">
        <f ca="1">IFERROR(IF(AND($I23=Type2,AP$13&gt;=Calculations!$EO16,AP$13&lt;=Calculations!$ER16),-1,IF(AND(AP$13&gt;=Calculations!$EO16,AP$13&lt;=Calculations!$EP16,Calculations!$EQ16=0),0,IF(AND(AP$13&gt;=Calculations!$EO16,AP$13&lt;Calculations!$EP16),IF(Calculations!$EN16=Type1,3,1),IF(AND(AP$13&gt;=Calculations!$EP16,AP$13&lt;Calculations!$ER16),2,"")))),"")</f>
        <v/>
      </c>
      <c r="AQ23" s="101" t="str">
        <f ca="1">IFERROR(IF(AND($I23=Type2,AQ$13&gt;=Calculations!$EO16,AQ$13&lt;=Calculations!$ER16),-1,IF(AND(AQ$13&gt;=Calculations!$EO16,AQ$13&lt;=Calculations!$EP16,Calculations!$EQ16=0),0,IF(AND(AQ$13&gt;=Calculations!$EO16,AQ$13&lt;Calculations!$EP16),IF(Calculations!$EN16=Type1,3,1),IF(AND(AQ$13&gt;=Calculations!$EP16,AQ$13&lt;Calculations!$ER16),2,"")))),"")</f>
        <v/>
      </c>
      <c r="AR23" s="102" t="str">
        <f ca="1">IFERROR(IF(AND($I23=Type2,AR$13&gt;=Calculations!$EO16,AR$13&lt;=Calculations!$ER16),-1,IF(AND(AR$13&gt;=Calculations!$EO16,AR$13&lt;=Calculations!$EP16,Calculations!$EQ16=0),0,IF(AND(AR$13&gt;=Calculations!$EO16,AR$13&lt;Calculations!$EP16),IF(Calculations!$EN16=Type1,3,1),IF(AND(AR$13&gt;=Calculations!$EP16,AR$13&lt;Calculations!$ER16),2,"")))),"")</f>
        <v/>
      </c>
    </row>
    <row r="24" spans="2:44" x14ac:dyDescent="0.25">
      <c r="B24" s="103" t="str">
        <f>IF(ISNUMBER(INDEX(Calculations!$B$7:$B$19,ROW(Calculations!B17)-ROW(Calculations!$B$6))),INDEX(Calculations!$B$7:$B$19,ROW(Calculations!B17)-ROW(Calculations!$B$6)),"")</f>
        <v/>
      </c>
      <c r="C24" s="302" t="str">
        <f>INDEX(Calculations!EM$7:EM$18,ROW(B24)-ROW($B$13))</f>
        <v/>
      </c>
      <c r="D24" s="303"/>
      <c r="E24" s="303"/>
      <c r="F24" s="303"/>
      <c r="G24" s="303"/>
      <c r="H24" s="248" t="str">
        <f>IF($F$9="Show",INDEX(Calculations!EV$7:EV$18,ROW(B24)-ROW($B$13)),"")</f>
        <v/>
      </c>
      <c r="I24" s="104" t="str">
        <f>INDEX(Calculations!EN$7:EN$18,ROW(C24)-ROW($B$13))</f>
        <v/>
      </c>
      <c r="J24" s="101" t="str">
        <f>IFERROR(IF(AND($I24=Type2,J$13&gt;=Calculations!$EO17,J$13&lt;=Calculations!$ER17),-1,IF(AND(J$13&gt;=Calculations!$EO17,J$13&lt;=Calculations!$EP17,Calculations!$EQ17=0),0,IF(AND(J$13&gt;=Calculations!$EO17,J$13&lt;Calculations!$EP17),IF(Calculations!$EN17=Type1,3,1),IF(AND(J$13&gt;=Calculations!$EP17,J$13&lt;Calculations!$ER17),2,"")))),"")</f>
        <v/>
      </c>
      <c r="K24" s="101" t="str">
        <f>IFERROR(IF(AND($I24=Type2,K$13&gt;=Calculations!$EO17,K$13&lt;=Calculations!$ER17),-1,IF(AND(K$13&gt;=Calculations!$EO17,K$13&lt;=Calculations!$EP17,Calculations!$EQ17=0),0,IF(AND(K$13&gt;=Calculations!$EO17,K$13&lt;Calculations!$EP17),IF(Calculations!$EN17=Type1,3,1),IF(AND(K$13&gt;=Calculations!$EP17,K$13&lt;Calculations!$ER17),2,"")))),"")</f>
        <v/>
      </c>
      <c r="L24" s="101" t="str">
        <f>IFERROR(IF(AND($I24=Type2,L$13&gt;=Calculations!$EO17,L$13&lt;=Calculations!$ER17),-1,IF(AND(L$13&gt;=Calculations!$EO17,L$13&lt;=Calculations!$EP17,Calculations!$EQ17=0),0,IF(AND(L$13&gt;=Calculations!$EO17,L$13&lt;Calculations!$EP17),IF(Calculations!$EN17=Type1,3,1),IF(AND(L$13&gt;=Calculations!$EP17,L$13&lt;Calculations!$ER17),2,"")))),"")</f>
        <v/>
      </c>
      <c r="M24" s="101" t="str">
        <f>IFERROR(IF(AND($I24=Type2,M$13&gt;=Calculations!$EO17,M$13&lt;=Calculations!$ER17),-1,IF(AND(M$13&gt;=Calculations!$EO17,M$13&lt;=Calculations!$EP17,Calculations!$EQ17=0),0,IF(AND(M$13&gt;=Calculations!$EO17,M$13&lt;Calculations!$EP17),IF(Calculations!$EN17=Type1,3,1),IF(AND(M$13&gt;=Calculations!$EP17,M$13&lt;Calculations!$ER17),2,"")))),"")</f>
        <v/>
      </c>
      <c r="N24" s="101" t="str">
        <f>IFERROR(IF(AND($I24=Type2,N$13&gt;=Calculations!$EO17,N$13&lt;=Calculations!$ER17),-1,IF(AND(N$13&gt;=Calculations!$EO17,N$13&lt;=Calculations!$EP17,Calculations!$EQ17=0),0,IF(AND(N$13&gt;=Calculations!$EO17,N$13&lt;Calculations!$EP17),IF(Calculations!$EN17=Type1,3,1),IF(AND(N$13&gt;=Calculations!$EP17,N$13&lt;Calculations!$ER17),2,"")))),"")</f>
        <v/>
      </c>
      <c r="O24" s="101" t="str">
        <f>IFERROR(IF(AND($I24=Type2,O$13&gt;=Calculations!$EO17,O$13&lt;=Calculations!$ER17),-1,IF(AND(O$13&gt;=Calculations!$EO17,O$13&lt;=Calculations!$EP17,Calculations!$EQ17=0),0,IF(AND(O$13&gt;=Calculations!$EO17,O$13&lt;Calculations!$EP17),IF(Calculations!$EN17=Type1,3,1),IF(AND(O$13&gt;=Calculations!$EP17,O$13&lt;Calculations!$ER17),2,"")))),"")</f>
        <v/>
      </c>
      <c r="P24" s="101" t="str">
        <f>IFERROR(IF(AND($I24=Type2,P$13&gt;=Calculations!$EO17,P$13&lt;=Calculations!$ER17),-1,IF(AND(P$13&gt;=Calculations!$EO17,P$13&lt;=Calculations!$EP17,Calculations!$EQ17=0),0,IF(AND(P$13&gt;=Calculations!$EO17,P$13&lt;Calculations!$EP17),IF(Calculations!$EN17=Type1,3,1),IF(AND(P$13&gt;=Calculations!$EP17,P$13&lt;Calculations!$ER17),2,"")))),"")</f>
        <v/>
      </c>
      <c r="Q24" s="101" t="str">
        <f>IFERROR(IF(AND($I24=Type2,Q$13&gt;=Calculations!$EO17,Q$13&lt;=Calculations!$ER17),-1,IF(AND(Q$13&gt;=Calculations!$EO17,Q$13&lt;=Calculations!$EP17,Calculations!$EQ17=0),0,IF(AND(Q$13&gt;=Calculations!$EO17,Q$13&lt;Calculations!$EP17),IF(Calculations!$EN17=Type1,3,1),IF(AND(Q$13&gt;=Calculations!$EP17,Q$13&lt;Calculations!$ER17),2,"")))),"")</f>
        <v/>
      </c>
      <c r="R24" s="101" t="str">
        <f>IFERROR(IF(AND($I24=Type2,R$13&gt;=Calculations!$EO17,R$13&lt;=Calculations!$ER17),-1,IF(AND(R$13&gt;=Calculations!$EO17,R$13&lt;=Calculations!$EP17,Calculations!$EQ17=0),0,IF(AND(R$13&gt;=Calculations!$EO17,R$13&lt;Calculations!$EP17),IF(Calculations!$EN17=Type1,3,1),IF(AND(R$13&gt;=Calculations!$EP17,R$13&lt;Calculations!$ER17),2,"")))),"")</f>
        <v/>
      </c>
      <c r="S24" s="101" t="str">
        <f>IFERROR(IF(AND($I24=Type2,S$13&gt;=Calculations!$EO17,S$13&lt;=Calculations!$ER17),-1,IF(AND(S$13&gt;=Calculations!$EO17,S$13&lt;=Calculations!$EP17,Calculations!$EQ17=0),0,IF(AND(S$13&gt;=Calculations!$EO17,S$13&lt;Calculations!$EP17),IF(Calculations!$EN17=Type1,3,1),IF(AND(S$13&gt;=Calculations!$EP17,S$13&lt;Calculations!$ER17),2,"")))),"")</f>
        <v/>
      </c>
      <c r="T24" s="101" t="str">
        <f>IFERROR(IF(AND($I24=Type2,T$13&gt;=Calculations!$EO17,T$13&lt;=Calculations!$ER17),-1,IF(AND(T$13&gt;=Calculations!$EO17,T$13&lt;=Calculations!$EP17,Calculations!$EQ17=0),0,IF(AND(T$13&gt;=Calculations!$EO17,T$13&lt;Calculations!$EP17),IF(Calculations!$EN17=Type1,3,1),IF(AND(T$13&gt;=Calculations!$EP17,T$13&lt;Calculations!$ER17),2,"")))),"")</f>
        <v/>
      </c>
      <c r="U24" s="101" t="str">
        <f>IFERROR(IF(AND($I24=Type2,U$13&gt;=Calculations!$EO17,U$13&lt;=Calculations!$ER17),-1,IF(AND(U$13&gt;=Calculations!$EO17,U$13&lt;=Calculations!$EP17,Calculations!$EQ17=0),0,IF(AND(U$13&gt;=Calculations!$EO17,U$13&lt;Calculations!$EP17),IF(Calculations!$EN17=Type1,3,1),IF(AND(U$13&gt;=Calculations!$EP17,U$13&lt;Calculations!$ER17),2,"")))),"")</f>
        <v/>
      </c>
      <c r="V24" s="101" t="str">
        <f>IFERROR(IF(AND($I24=Type2,V$13&gt;=Calculations!$EO17,V$13&lt;=Calculations!$ER17),-1,IF(AND(V$13&gt;=Calculations!$EO17,V$13&lt;=Calculations!$EP17,Calculations!$EQ17=0),0,IF(AND(V$13&gt;=Calculations!$EO17,V$13&lt;Calculations!$EP17),IF(Calculations!$EN17=Type1,3,1),IF(AND(V$13&gt;=Calculations!$EP17,V$13&lt;Calculations!$ER17),2,"")))),"")</f>
        <v/>
      </c>
      <c r="W24" s="101" t="str">
        <f>IFERROR(IF(AND($I24=Type2,W$13&gt;=Calculations!$EO17,W$13&lt;=Calculations!$ER17),-1,IF(AND(W$13&gt;=Calculations!$EO17,W$13&lt;=Calculations!$EP17,Calculations!$EQ17=0),0,IF(AND(W$13&gt;=Calculations!$EO17,W$13&lt;Calculations!$EP17),IF(Calculations!$EN17=Type1,3,1),IF(AND(W$13&gt;=Calculations!$EP17,W$13&lt;Calculations!$ER17),2,"")))),"")</f>
        <v/>
      </c>
      <c r="X24" s="101" t="str">
        <f>IFERROR(IF(AND($I24=Type2,X$13&gt;=Calculations!$EO17,X$13&lt;=Calculations!$ER17),-1,IF(AND(X$13&gt;=Calculations!$EO17,X$13&lt;=Calculations!$EP17,Calculations!$EQ17=0),0,IF(AND(X$13&gt;=Calculations!$EO17,X$13&lt;Calculations!$EP17),IF(Calculations!$EN17=Type1,3,1),IF(AND(X$13&gt;=Calculations!$EP17,X$13&lt;Calculations!$ER17),2,"")))),"")</f>
        <v/>
      </c>
      <c r="Y24" s="101" t="str">
        <f>IFERROR(IF(AND($I24=Type2,Y$13&gt;=Calculations!$EO17,Y$13&lt;=Calculations!$ER17),-1,IF(AND(Y$13&gt;=Calculations!$EO17,Y$13&lt;=Calculations!$EP17,Calculations!$EQ17=0),0,IF(AND(Y$13&gt;=Calculations!$EO17,Y$13&lt;Calculations!$EP17),IF(Calculations!$EN17=Type1,3,1),IF(AND(Y$13&gt;=Calculations!$EP17,Y$13&lt;Calculations!$ER17),2,"")))),"")</f>
        <v/>
      </c>
      <c r="Z24" s="101" t="str">
        <f>IFERROR(IF(AND($I24=Type2,Z$13&gt;=Calculations!$EO17,Z$13&lt;=Calculations!$ER17),-1,IF(AND(Z$13&gt;=Calculations!$EO17,Z$13&lt;=Calculations!$EP17,Calculations!$EQ17=0),0,IF(AND(Z$13&gt;=Calculations!$EO17,Z$13&lt;Calculations!$EP17),IF(Calculations!$EN17=Type1,3,1),IF(AND(Z$13&gt;=Calculations!$EP17,Z$13&lt;Calculations!$ER17),2,"")))),"")</f>
        <v/>
      </c>
      <c r="AA24" s="101" t="str">
        <f>IFERROR(IF(AND($I24=Type2,AA$13&gt;=Calculations!$EO17,AA$13&lt;=Calculations!$ER17),-1,IF(AND(AA$13&gt;=Calculations!$EO17,AA$13&lt;=Calculations!$EP17,Calculations!$EQ17=0),0,IF(AND(AA$13&gt;=Calculations!$EO17,AA$13&lt;Calculations!$EP17),IF(Calculations!$EN17=Type1,3,1),IF(AND(AA$13&gt;=Calculations!$EP17,AA$13&lt;Calculations!$ER17),2,"")))),"")</f>
        <v/>
      </c>
      <c r="AB24" s="101" t="str">
        <f>IFERROR(IF(AND($I24=Type2,AB$13&gt;=Calculations!$EO17,AB$13&lt;=Calculations!$ER17),-1,IF(AND(AB$13&gt;=Calculations!$EO17,AB$13&lt;=Calculations!$EP17,Calculations!$EQ17=0),0,IF(AND(AB$13&gt;=Calculations!$EO17,AB$13&lt;Calculations!$EP17),IF(Calculations!$EN17=Type1,3,1),IF(AND(AB$13&gt;=Calculations!$EP17,AB$13&lt;Calculations!$ER17),2,"")))),"")</f>
        <v/>
      </c>
      <c r="AC24" s="101" t="str">
        <f>IFERROR(IF(AND($I24=Type2,AC$13&gt;=Calculations!$EO17,AC$13&lt;=Calculations!$ER17),-1,IF(AND(AC$13&gt;=Calculations!$EO17,AC$13&lt;=Calculations!$EP17,Calculations!$EQ17=0),0,IF(AND(AC$13&gt;=Calculations!$EO17,AC$13&lt;Calculations!$EP17),IF(Calculations!$EN17=Type1,3,1),IF(AND(AC$13&gt;=Calculations!$EP17,AC$13&lt;Calculations!$ER17),2,"")))),"")</f>
        <v/>
      </c>
      <c r="AD24" s="101" t="str">
        <f>IFERROR(IF(AND($I24=Type2,AD$13&gt;=Calculations!$EO17,AD$13&lt;=Calculations!$ER17),-1,IF(AND(AD$13&gt;=Calculations!$EO17,AD$13&lt;=Calculations!$EP17,Calculations!$EQ17=0),0,IF(AND(AD$13&gt;=Calculations!$EO17,AD$13&lt;Calculations!$EP17),IF(Calculations!$EN17=Type1,3,1),IF(AND(AD$13&gt;=Calculations!$EP17,AD$13&lt;Calculations!$ER17),2,"")))),"")</f>
        <v/>
      </c>
      <c r="AE24" s="101" t="str">
        <f>IFERROR(IF(AND($I24=Type2,AE$13&gt;=Calculations!$EO17,AE$13&lt;=Calculations!$ER17),-1,IF(AND(AE$13&gt;=Calculations!$EO17,AE$13&lt;=Calculations!$EP17,Calculations!$EQ17=0),0,IF(AND(AE$13&gt;=Calculations!$EO17,AE$13&lt;Calculations!$EP17),IF(Calculations!$EN17=Type1,3,1),IF(AND(AE$13&gt;=Calculations!$EP17,AE$13&lt;Calculations!$ER17),2,"")))),"")</f>
        <v/>
      </c>
      <c r="AF24" s="101" t="str">
        <f>IFERROR(IF(AND($I24=Type2,AF$13&gt;=Calculations!$EO17,AF$13&lt;=Calculations!$ER17),-1,IF(AND(AF$13&gt;=Calculations!$EO17,AF$13&lt;=Calculations!$EP17,Calculations!$EQ17=0),0,IF(AND(AF$13&gt;=Calculations!$EO17,AF$13&lt;Calculations!$EP17),IF(Calculations!$EN17=Type1,3,1),IF(AND(AF$13&gt;=Calculations!$EP17,AF$13&lt;Calculations!$ER17),2,"")))),"")</f>
        <v/>
      </c>
      <c r="AG24" s="101" t="str">
        <f>IFERROR(IF(AND($I24=Type2,AG$13&gt;=Calculations!$EO17,AG$13&lt;=Calculations!$ER17),-1,IF(AND(AG$13&gt;=Calculations!$EO17,AG$13&lt;=Calculations!$EP17,Calculations!$EQ17=0),0,IF(AND(AG$13&gt;=Calculations!$EO17,AG$13&lt;Calculations!$EP17),IF(Calculations!$EN17=Type1,3,1),IF(AND(AG$13&gt;=Calculations!$EP17,AG$13&lt;Calculations!$ER17),2,"")))),"")</f>
        <v/>
      </c>
      <c r="AH24" s="101" t="str">
        <f>IFERROR(IF(AND($I24=Type2,AH$13&gt;=Calculations!$EO17,AH$13&lt;=Calculations!$ER17),-1,IF(AND(AH$13&gt;=Calculations!$EO17,AH$13&lt;=Calculations!$EP17,Calculations!$EQ17=0),0,IF(AND(AH$13&gt;=Calculations!$EO17,AH$13&lt;Calculations!$EP17),IF(Calculations!$EN17=Type1,3,1),IF(AND(AH$13&gt;=Calculations!$EP17,AH$13&lt;Calculations!$ER17),2,"")))),"")</f>
        <v/>
      </c>
      <c r="AI24" s="101" t="str">
        <f>IFERROR(IF(AND($I24=Type2,AI$13&gt;=Calculations!$EO17,AI$13&lt;=Calculations!$ER17),-1,IF(AND(AI$13&gt;=Calculations!$EO17,AI$13&lt;=Calculations!$EP17,Calculations!$EQ17=0),0,IF(AND(AI$13&gt;=Calculations!$EO17,AI$13&lt;Calculations!$EP17),IF(Calculations!$EN17=Type1,3,1),IF(AND(AI$13&gt;=Calculations!$EP17,AI$13&lt;Calculations!$ER17),2,"")))),"")</f>
        <v/>
      </c>
      <c r="AJ24" s="101" t="str">
        <f>IFERROR(IF(AND($I24=Type2,AJ$13&gt;=Calculations!$EO17,AJ$13&lt;=Calculations!$ER17),-1,IF(AND(AJ$13&gt;=Calculations!$EO17,AJ$13&lt;=Calculations!$EP17,Calculations!$EQ17=0),0,IF(AND(AJ$13&gt;=Calculations!$EO17,AJ$13&lt;Calculations!$EP17),IF(Calculations!$EN17=Type1,3,1),IF(AND(AJ$13&gt;=Calculations!$EP17,AJ$13&lt;Calculations!$ER17),2,"")))),"")</f>
        <v/>
      </c>
      <c r="AK24" s="101" t="str">
        <f>IFERROR(IF(AND($I24=Type2,AK$13&gt;=Calculations!$EO17,AK$13&lt;=Calculations!$ER17),-1,IF(AND(AK$13&gt;=Calculations!$EO17,AK$13&lt;=Calculations!$EP17,Calculations!$EQ17=0),0,IF(AND(AK$13&gt;=Calculations!$EO17,AK$13&lt;Calculations!$EP17),IF(Calculations!$EN17=Type1,3,1),IF(AND(AK$13&gt;=Calculations!$EP17,AK$13&lt;Calculations!$ER17),2,"")))),"")</f>
        <v/>
      </c>
      <c r="AL24" s="101" t="str">
        <f>IFERROR(IF(AND($I24=Type2,AL$13&gt;=Calculations!$EO17,AL$13&lt;=Calculations!$ER17),-1,IF(AND(AL$13&gt;=Calculations!$EO17,AL$13&lt;=Calculations!$EP17,Calculations!$EQ17=0),0,IF(AND(AL$13&gt;=Calculations!$EO17,AL$13&lt;Calculations!$EP17),IF(Calculations!$EN17=Type1,3,1),IF(AND(AL$13&gt;=Calculations!$EP17,AL$13&lt;Calculations!$ER17),2,"")))),"")</f>
        <v/>
      </c>
      <c r="AM24" s="101" t="str">
        <f>IFERROR(IF(AND($I24=Type2,AM$13&gt;=Calculations!$EO17,AM$13&lt;=Calculations!$ER17),-1,IF(AND(AM$13&gt;=Calculations!$EO17,AM$13&lt;=Calculations!$EP17,Calculations!$EQ17=0),0,IF(AND(AM$13&gt;=Calculations!$EO17,AM$13&lt;Calculations!$EP17),IF(Calculations!$EN17=Type1,3,1),IF(AND(AM$13&gt;=Calculations!$EP17,AM$13&lt;Calculations!$ER17),2,"")))),"")</f>
        <v/>
      </c>
      <c r="AN24" s="101" t="str">
        <f>IFERROR(IF(AND($I24=Type2,AN$13&gt;=Calculations!$EO17,AN$13&lt;=Calculations!$ER17),-1,IF(AND(AN$13&gt;=Calculations!$EO17,AN$13&lt;=Calculations!$EP17,Calculations!$EQ17=0),0,IF(AND(AN$13&gt;=Calculations!$EO17,AN$13&lt;Calculations!$EP17),IF(Calculations!$EN17=Type1,3,1),IF(AND(AN$13&gt;=Calculations!$EP17,AN$13&lt;Calculations!$ER17),2,"")))),"")</f>
        <v/>
      </c>
      <c r="AO24" s="101" t="str">
        <f>IFERROR(IF(AND($I24=Type2,AO$13&gt;=Calculations!$EO17,AO$13&lt;=Calculations!$ER17),-1,IF(AND(AO$13&gt;=Calculations!$EO17,AO$13&lt;=Calculations!$EP17,Calculations!$EQ17=0),0,IF(AND(AO$13&gt;=Calculations!$EO17,AO$13&lt;Calculations!$EP17),IF(Calculations!$EN17=Type1,3,1),IF(AND(AO$13&gt;=Calculations!$EP17,AO$13&lt;Calculations!$ER17),2,"")))),"")</f>
        <v/>
      </c>
      <c r="AP24" s="101" t="str">
        <f>IFERROR(IF(AND($I24=Type2,AP$13&gt;=Calculations!$EO17,AP$13&lt;=Calculations!$ER17),-1,IF(AND(AP$13&gt;=Calculations!$EO17,AP$13&lt;=Calculations!$EP17,Calculations!$EQ17=0),0,IF(AND(AP$13&gt;=Calculations!$EO17,AP$13&lt;Calculations!$EP17),IF(Calculations!$EN17=Type1,3,1),IF(AND(AP$13&gt;=Calculations!$EP17,AP$13&lt;Calculations!$ER17),2,"")))),"")</f>
        <v/>
      </c>
      <c r="AQ24" s="101" t="str">
        <f>IFERROR(IF(AND($I24=Type2,AQ$13&gt;=Calculations!$EO17,AQ$13&lt;=Calculations!$ER17),-1,IF(AND(AQ$13&gt;=Calculations!$EO17,AQ$13&lt;=Calculations!$EP17,Calculations!$EQ17=0),0,IF(AND(AQ$13&gt;=Calculations!$EO17,AQ$13&lt;Calculations!$EP17),IF(Calculations!$EN17=Type1,3,1),IF(AND(AQ$13&gt;=Calculations!$EP17,AQ$13&lt;Calculations!$ER17),2,"")))),"")</f>
        <v/>
      </c>
      <c r="AR24" s="102" t="str">
        <f>IFERROR(IF(AND($I24=Type2,AR$13&gt;=Calculations!$EO17,AR$13&lt;=Calculations!$ER17),-1,IF(AND(AR$13&gt;=Calculations!$EO17,AR$13&lt;=Calculations!$EP17,Calculations!$EQ17=0),0,IF(AND(AR$13&gt;=Calculations!$EO17,AR$13&lt;Calculations!$EP17),IF(Calculations!$EN17=Type1,3,1),IF(AND(AR$13&gt;=Calculations!$EP17,AR$13&lt;Calculations!$ER17),2,"")))),"")</f>
        <v/>
      </c>
    </row>
    <row r="25" spans="2:44" x14ac:dyDescent="0.25">
      <c r="B25" s="103" t="str">
        <f>IF(ISNUMBER(INDEX(Calculations!$B$7:$B$19,ROW(Calculations!B18)-ROW(Calculations!$B$6))),INDEX(Calculations!$B$7:$B$19,ROW(Calculations!B18)-ROW(Calculations!$B$6)),"")</f>
        <v/>
      </c>
      <c r="C25" s="302" t="str">
        <f>INDEX(Calculations!EM$7:EM$18,ROW(B25)-ROW($B$13))</f>
        <v/>
      </c>
      <c r="D25" s="303"/>
      <c r="E25" s="303"/>
      <c r="F25" s="303"/>
      <c r="G25" s="303"/>
      <c r="H25" s="248" t="str">
        <f>IF($F$9="Show",INDEX(Calculations!EV$7:EV$18,ROW(B25)-ROW($B$13)),"")</f>
        <v/>
      </c>
      <c r="I25" s="104" t="str">
        <f>INDEX(Calculations!EN$7:EN$18,ROW(C25)-ROW($B$13))</f>
        <v/>
      </c>
      <c r="J25" s="101" t="str">
        <f>IFERROR(IF(AND($I25=Type2,J$13&gt;=Calculations!$EO18,J$13&lt;=Calculations!$ER18),-1,IF(AND(J$13&gt;=Calculations!$EO18,J$13&lt;=Calculations!$EP18,Calculations!$EQ18=0),0,IF(AND(J$13&gt;=Calculations!$EO18,J$13&lt;Calculations!$EP18),IF(Calculations!$EN18=Type1,3,1),IF(AND(J$13&gt;=Calculations!$EP18,J$13&lt;Calculations!$ER18),2,"")))),"")</f>
        <v/>
      </c>
      <c r="K25" s="101" t="str">
        <f>IFERROR(IF(AND($I25=Type2,K$13&gt;=Calculations!$EO18,K$13&lt;=Calculations!$ER18),-1,IF(AND(K$13&gt;=Calculations!$EO18,K$13&lt;=Calculations!$EP18,Calculations!$EQ18=0),0,IF(AND(K$13&gt;=Calculations!$EO18,K$13&lt;Calculations!$EP18),IF(Calculations!$EN18=Type1,3,1),IF(AND(K$13&gt;=Calculations!$EP18,K$13&lt;Calculations!$ER18),2,"")))),"")</f>
        <v/>
      </c>
      <c r="L25" s="101" t="str">
        <f>IFERROR(IF(AND($I25=Type2,L$13&gt;=Calculations!$EO18,L$13&lt;=Calculations!$ER18),-1,IF(AND(L$13&gt;=Calculations!$EO18,L$13&lt;=Calculations!$EP18,Calculations!$EQ18=0),0,IF(AND(L$13&gt;=Calculations!$EO18,L$13&lt;Calculations!$EP18),IF(Calculations!$EN18=Type1,3,1),IF(AND(L$13&gt;=Calculations!$EP18,L$13&lt;Calculations!$ER18),2,"")))),"")</f>
        <v/>
      </c>
      <c r="M25" s="101" t="str">
        <f>IFERROR(IF(AND($I25=Type2,M$13&gt;=Calculations!$EO18,M$13&lt;=Calculations!$ER18),-1,IF(AND(M$13&gt;=Calculations!$EO18,M$13&lt;=Calculations!$EP18,Calculations!$EQ18=0),0,IF(AND(M$13&gt;=Calculations!$EO18,M$13&lt;Calculations!$EP18),IF(Calculations!$EN18=Type1,3,1),IF(AND(M$13&gt;=Calculations!$EP18,M$13&lt;Calculations!$ER18),2,"")))),"")</f>
        <v/>
      </c>
      <c r="N25" s="101" t="str">
        <f>IFERROR(IF(AND($I25=Type2,N$13&gt;=Calculations!$EO18,N$13&lt;=Calculations!$ER18),-1,IF(AND(N$13&gt;=Calculations!$EO18,N$13&lt;=Calculations!$EP18,Calculations!$EQ18=0),0,IF(AND(N$13&gt;=Calculations!$EO18,N$13&lt;Calculations!$EP18),IF(Calculations!$EN18=Type1,3,1),IF(AND(N$13&gt;=Calculations!$EP18,N$13&lt;Calculations!$ER18),2,"")))),"")</f>
        <v/>
      </c>
      <c r="O25" s="101" t="str">
        <f>IFERROR(IF(AND($I25=Type2,O$13&gt;=Calculations!$EO18,O$13&lt;=Calculations!$ER18),-1,IF(AND(O$13&gt;=Calculations!$EO18,O$13&lt;=Calculations!$EP18,Calculations!$EQ18=0),0,IF(AND(O$13&gt;=Calculations!$EO18,O$13&lt;Calculations!$EP18),IF(Calculations!$EN18=Type1,3,1),IF(AND(O$13&gt;=Calculations!$EP18,O$13&lt;Calculations!$ER18),2,"")))),"")</f>
        <v/>
      </c>
      <c r="P25" s="101" t="str">
        <f>IFERROR(IF(AND($I25=Type2,P$13&gt;=Calculations!$EO18,P$13&lt;=Calculations!$ER18),-1,IF(AND(P$13&gt;=Calculations!$EO18,P$13&lt;=Calculations!$EP18,Calculations!$EQ18=0),0,IF(AND(P$13&gt;=Calculations!$EO18,P$13&lt;Calculations!$EP18),IF(Calculations!$EN18=Type1,3,1),IF(AND(P$13&gt;=Calculations!$EP18,P$13&lt;Calculations!$ER18),2,"")))),"")</f>
        <v/>
      </c>
      <c r="Q25" s="101" t="str">
        <f>IFERROR(IF(AND($I25=Type2,Q$13&gt;=Calculations!$EO18,Q$13&lt;=Calculations!$ER18),-1,IF(AND(Q$13&gt;=Calculations!$EO18,Q$13&lt;=Calculations!$EP18,Calculations!$EQ18=0),0,IF(AND(Q$13&gt;=Calculations!$EO18,Q$13&lt;Calculations!$EP18),IF(Calculations!$EN18=Type1,3,1),IF(AND(Q$13&gt;=Calculations!$EP18,Q$13&lt;Calculations!$ER18),2,"")))),"")</f>
        <v/>
      </c>
      <c r="R25" s="101" t="str">
        <f>IFERROR(IF(AND($I25=Type2,R$13&gt;=Calculations!$EO18,R$13&lt;=Calculations!$ER18),-1,IF(AND(R$13&gt;=Calculations!$EO18,R$13&lt;=Calculations!$EP18,Calculations!$EQ18=0),0,IF(AND(R$13&gt;=Calculations!$EO18,R$13&lt;Calculations!$EP18),IF(Calculations!$EN18=Type1,3,1),IF(AND(R$13&gt;=Calculations!$EP18,R$13&lt;Calculations!$ER18),2,"")))),"")</f>
        <v/>
      </c>
      <c r="S25" s="101" t="str">
        <f>IFERROR(IF(AND($I25=Type2,S$13&gt;=Calculations!$EO18,S$13&lt;=Calculations!$ER18),-1,IF(AND(S$13&gt;=Calculations!$EO18,S$13&lt;=Calculations!$EP18,Calculations!$EQ18=0),0,IF(AND(S$13&gt;=Calculations!$EO18,S$13&lt;Calculations!$EP18),IF(Calculations!$EN18=Type1,3,1),IF(AND(S$13&gt;=Calculations!$EP18,S$13&lt;Calculations!$ER18),2,"")))),"")</f>
        <v/>
      </c>
      <c r="T25" s="101" t="str">
        <f>IFERROR(IF(AND($I25=Type2,T$13&gt;=Calculations!$EO18,T$13&lt;=Calculations!$ER18),-1,IF(AND(T$13&gt;=Calculations!$EO18,T$13&lt;=Calculations!$EP18,Calculations!$EQ18=0),0,IF(AND(T$13&gt;=Calculations!$EO18,T$13&lt;Calculations!$EP18),IF(Calculations!$EN18=Type1,3,1),IF(AND(T$13&gt;=Calculations!$EP18,T$13&lt;Calculations!$ER18),2,"")))),"")</f>
        <v/>
      </c>
      <c r="U25" s="101" t="str">
        <f>IFERROR(IF(AND($I25=Type2,U$13&gt;=Calculations!$EO18,U$13&lt;=Calculations!$ER18),-1,IF(AND(U$13&gt;=Calculations!$EO18,U$13&lt;=Calculations!$EP18,Calculations!$EQ18=0),0,IF(AND(U$13&gt;=Calculations!$EO18,U$13&lt;Calculations!$EP18),IF(Calculations!$EN18=Type1,3,1),IF(AND(U$13&gt;=Calculations!$EP18,U$13&lt;Calculations!$ER18),2,"")))),"")</f>
        <v/>
      </c>
      <c r="V25" s="101" t="str">
        <f>IFERROR(IF(AND($I25=Type2,V$13&gt;=Calculations!$EO18,V$13&lt;=Calculations!$ER18),-1,IF(AND(V$13&gt;=Calculations!$EO18,V$13&lt;=Calculations!$EP18,Calculations!$EQ18=0),0,IF(AND(V$13&gt;=Calculations!$EO18,V$13&lt;Calculations!$EP18),IF(Calculations!$EN18=Type1,3,1),IF(AND(V$13&gt;=Calculations!$EP18,V$13&lt;Calculations!$ER18),2,"")))),"")</f>
        <v/>
      </c>
      <c r="W25" s="101" t="str">
        <f>IFERROR(IF(AND($I25=Type2,W$13&gt;=Calculations!$EO18,W$13&lt;=Calculations!$ER18),-1,IF(AND(W$13&gt;=Calculations!$EO18,W$13&lt;=Calculations!$EP18,Calculations!$EQ18=0),0,IF(AND(W$13&gt;=Calculations!$EO18,W$13&lt;Calculations!$EP18),IF(Calculations!$EN18=Type1,3,1),IF(AND(W$13&gt;=Calculations!$EP18,W$13&lt;Calculations!$ER18),2,"")))),"")</f>
        <v/>
      </c>
      <c r="X25" s="101" t="str">
        <f>IFERROR(IF(AND($I25=Type2,X$13&gt;=Calculations!$EO18,X$13&lt;=Calculations!$ER18),-1,IF(AND(X$13&gt;=Calculations!$EO18,X$13&lt;=Calculations!$EP18,Calculations!$EQ18=0),0,IF(AND(X$13&gt;=Calculations!$EO18,X$13&lt;Calculations!$EP18),IF(Calculations!$EN18=Type1,3,1),IF(AND(X$13&gt;=Calculations!$EP18,X$13&lt;Calculations!$ER18),2,"")))),"")</f>
        <v/>
      </c>
      <c r="Y25" s="101" t="str">
        <f>IFERROR(IF(AND($I25=Type2,Y$13&gt;=Calculations!$EO18,Y$13&lt;=Calculations!$ER18),-1,IF(AND(Y$13&gt;=Calculations!$EO18,Y$13&lt;=Calculations!$EP18,Calculations!$EQ18=0),0,IF(AND(Y$13&gt;=Calculations!$EO18,Y$13&lt;Calculations!$EP18),IF(Calculations!$EN18=Type1,3,1),IF(AND(Y$13&gt;=Calculations!$EP18,Y$13&lt;Calculations!$ER18),2,"")))),"")</f>
        <v/>
      </c>
      <c r="Z25" s="101" t="str">
        <f>IFERROR(IF(AND($I25=Type2,Z$13&gt;=Calculations!$EO18,Z$13&lt;=Calculations!$ER18),-1,IF(AND(Z$13&gt;=Calculations!$EO18,Z$13&lt;=Calculations!$EP18,Calculations!$EQ18=0),0,IF(AND(Z$13&gt;=Calculations!$EO18,Z$13&lt;Calculations!$EP18),IF(Calculations!$EN18=Type1,3,1),IF(AND(Z$13&gt;=Calculations!$EP18,Z$13&lt;Calculations!$ER18),2,"")))),"")</f>
        <v/>
      </c>
      <c r="AA25" s="101" t="str">
        <f>IFERROR(IF(AND($I25=Type2,AA$13&gt;=Calculations!$EO18,AA$13&lt;=Calculations!$ER18),-1,IF(AND(AA$13&gt;=Calculations!$EO18,AA$13&lt;=Calculations!$EP18,Calculations!$EQ18=0),0,IF(AND(AA$13&gt;=Calculations!$EO18,AA$13&lt;Calculations!$EP18),IF(Calculations!$EN18=Type1,3,1),IF(AND(AA$13&gt;=Calculations!$EP18,AA$13&lt;Calculations!$ER18),2,"")))),"")</f>
        <v/>
      </c>
      <c r="AB25" s="101" t="str">
        <f>IFERROR(IF(AND($I25=Type2,AB$13&gt;=Calculations!$EO18,AB$13&lt;=Calculations!$ER18),-1,IF(AND(AB$13&gt;=Calculations!$EO18,AB$13&lt;=Calculations!$EP18,Calculations!$EQ18=0),0,IF(AND(AB$13&gt;=Calculations!$EO18,AB$13&lt;Calculations!$EP18),IF(Calculations!$EN18=Type1,3,1),IF(AND(AB$13&gt;=Calculations!$EP18,AB$13&lt;Calculations!$ER18),2,"")))),"")</f>
        <v/>
      </c>
      <c r="AC25" s="101" t="str">
        <f>IFERROR(IF(AND($I25=Type2,AC$13&gt;=Calculations!$EO18,AC$13&lt;=Calculations!$ER18),-1,IF(AND(AC$13&gt;=Calculations!$EO18,AC$13&lt;=Calculations!$EP18,Calculations!$EQ18=0),0,IF(AND(AC$13&gt;=Calculations!$EO18,AC$13&lt;Calculations!$EP18),IF(Calculations!$EN18=Type1,3,1),IF(AND(AC$13&gt;=Calculations!$EP18,AC$13&lt;Calculations!$ER18),2,"")))),"")</f>
        <v/>
      </c>
      <c r="AD25" s="101" t="str">
        <f>IFERROR(IF(AND($I25=Type2,AD$13&gt;=Calculations!$EO18,AD$13&lt;=Calculations!$ER18),-1,IF(AND(AD$13&gt;=Calculations!$EO18,AD$13&lt;=Calculations!$EP18,Calculations!$EQ18=0),0,IF(AND(AD$13&gt;=Calculations!$EO18,AD$13&lt;Calculations!$EP18),IF(Calculations!$EN18=Type1,3,1),IF(AND(AD$13&gt;=Calculations!$EP18,AD$13&lt;Calculations!$ER18),2,"")))),"")</f>
        <v/>
      </c>
      <c r="AE25" s="101" t="str">
        <f>IFERROR(IF(AND($I25=Type2,AE$13&gt;=Calculations!$EO18,AE$13&lt;=Calculations!$ER18),-1,IF(AND(AE$13&gt;=Calculations!$EO18,AE$13&lt;=Calculations!$EP18,Calculations!$EQ18=0),0,IF(AND(AE$13&gt;=Calculations!$EO18,AE$13&lt;Calculations!$EP18),IF(Calculations!$EN18=Type1,3,1),IF(AND(AE$13&gt;=Calculations!$EP18,AE$13&lt;Calculations!$ER18),2,"")))),"")</f>
        <v/>
      </c>
      <c r="AF25" s="101" t="str">
        <f>IFERROR(IF(AND($I25=Type2,AF$13&gt;=Calculations!$EO18,AF$13&lt;=Calculations!$ER18),-1,IF(AND(AF$13&gt;=Calculations!$EO18,AF$13&lt;=Calculations!$EP18,Calculations!$EQ18=0),0,IF(AND(AF$13&gt;=Calculations!$EO18,AF$13&lt;Calculations!$EP18),IF(Calculations!$EN18=Type1,3,1),IF(AND(AF$13&gt;=Calculations!$EP18,AF$13&lt;Calculations!$ER18),2,"")))),"")</f>
        <v/>
      </c>
      <c r="AG25" s="101" t="str">
        <f>IFERROR(IF(AND($I25=Type2,AG$13&gt;=Calculations!$EO18,AG$13&lt;=Calculations!$ER18),-1,IF(AND(AG$13&gt;=Calculations!$EO18,AG$13&lt;=Calculations!$EP18,Calculations!$EQ18=0),0,IF(AND(AG$13&gt;=Calculations!$EO18,AG$13&lt;Calculations!$EP18),IF(Calculations!$EN18=Type1,3,1),IF(AND(AG$13&gt;=Calculations!$EP18,AG$13&lt;Calculations!$ER18),2,"")))),"")</f>
        <v/>
      </c>
      <c r="AH25" s="101" t="str">
        <f>IFERROR(IF(AND($I25=Type2,AH$13&gt;=Calculations!$EO18,AH$13&lt;=Calculations!$ER18),-1,IF(AND(AH$13&gt;=Calculations!$EO18,AH$13&lt;=Calculations!$EP18,Calculations!$EQ18=0),0,IF(AND(AH$13&gt;=Calculations!$EO18,AH$13&lt;Calculations!$EP18),IF(Calculations!$EN18=Type1,3,1),IF(AND(AH$13&gt;=Calculations!$EP18,AH$13&lt;Calculations!$ER18),2,"")))),"")</f>
        <v/>
      </c>
      <c r="AI25" s="101" t="str">
        <f>IFERROR(IF(AND($I25=Type2,AI$13&gt;=Calculations!$EO18,AI$13&lt;=Calculations!$ER18),-1,IF(AND(AI$13&gt;=Calculations!$EO18,AI$13&lt;=Calculations!$EP18,Calculations!$EQ18=0),0,IF(AND(AI$13&gt;=Calculations!$EO18,AI$13&lt;Calculations!$EP18),IF(Calculations!$EN18=Type1,3,1),IF(AND(AI$13&gt;=Calculations!$EP18,AI$13&lt;Calculations!$ER18),2,"")))),"")</f>
        <v/>
      </c>
      <c r="AJ25" s="101" t="str">
        <f>IFERROR(IF(AND($I25=Type2,AJ$13&gt;=Calculations!$EO18,AJ$13&lt;=Calculations!$ER18),-1,IF(AND(AJ$13&gt;=Calculations!$EO18,AJ$13&lt;=Calculations!$EP18,Calculations!$EQ18=0),0,IF(AND(AJ$13&gt;=Calculations!$EO18,AJ$13&lt;Calculations!$EP18),IF(Calculations!$EN18=Type1,3,1),IF(AND(AJ$13&gt;=Calculations!$EP18,AJ$13&lt;Calculations!$ER18),2,"")))),"")</f>
        <v/>
      </c>
      <c r="AK25" s="101" t="str">
        <f>IFERROR(IF(AND($I25=Type2,AK$13&gt;=Calculations!$EO18,AK$13&lt;=Calculations!$ER18),-1,IF(AND(AK$13&gt;=Calculations!$EO18,AK$13&lt;=Calculations!$EP18,Calculations!$EQ18=0),0,IF(AND(AK$13&gt;=Calculations!$EO18,AK$13&lt;Calculations!$EP18),IF(Calculations!$EN18=Type1,3,1),IF(AND(AK$13&gt;=Calculations!$EP18,AK$13&lt;Calculations!$ER18),2,"")))),"")</f>
        <v/>
      </c>
      <c r="AL25" s="101" t="str">
        <f>IFERROR(IF(AND($I25=Type2,AL$13&gt;=Calculations!$EO18,AL$13&lt;=Calculations!$ER18),-1,IF(AND(AL$13&gt;=Calculations!$EO18,AL$13&lt;=Calculations!$EP18,Calculations!$EQ18=0),0,IF(AND(AL$13&gt;=Calculations!$EO18,AL$13&lt;Calculations!$EP18),IF(Calculations!$EN18=Type1,3,1),IF(AND(AL$13&gt;=Calculations!$EP18,AL$13&lt;Calculations!$ER18),2,"")))),"")</f>
        <v/>
      </c>
      <c r="AM25" s="101" t="str">
        <f>IFERROR(IF(AND($I25=Type2,AM$13&gt;=Calculations!$EO18,AM$13&lt;=Calculations!$ER18),-1,IF(AND(AM$13&gt;=Calculations!$EO18,AM$13&lt;=Calculations!$EP18,Calculations!$EQ18=0),0,IF(AND(AM$13&gt;=Calculations!$EO18,AM$13&lt;Calculations!$EP18),IF(Calculations!$EN18=Type1,3,1),IF(AND(AM$13&gt;=Calculations!$EP18,AM$13&lt;Calculations!$ER18),2,"")))),"")</f>
        <v/>
      </c>
      <c r="AN25" s="101" t="str">
        <f>IFERROR(IF(AND($I25=Type2,AN$13&gt;=Calculations!$EO18,AN$13&lt;=Calculations!$ER18),-1,IF(AND(AN$13&gt;=Calculations!$EO18,AN$13&lt;=Calculations!$EP18,Calculations!$EQ18=0),0,IF(AND(AN$13&gt;=Calculations!$EO18,AN$13&lt;Calculations!$EP18),IF(Calculations!$EN18=Type1,3,1),IF(AND(AN$13&gt;=Calculations!$EP18,AN$13&lt;Calculations!$ER18),2,"")))),"")</f>
        <v/>
      </c>
      <c r="AO25" s="101" t="str">
        <f>IFERROR(IF(AND($I25=Type2,AO$13&gt;=Calculations!$EO18,AO$13&lt;=Calculations!$ER18),-1,IF(AND(AO$13&gt;=Calculations!$EO18,AO$13&lt;=Calculations!$EP18,Calculations!$EQ18=0),0,IF(AND(AO$13&gt;=Calculations!$EO18,AO$13&lt;Calculations!$EP18),IF(Calculations!$EN18=Type1,3,1),IF(AND(AO$13&gt;=Calculations!$EP18,AO$13&lt;Calculations!$ER18),2,"")))),"")</f>
        <v/>
      </c>
      <c r="AP25" s="101" t="str">
        <f>IFERROR(IF(AND($I25=Type2,AP$13&gt;=Calculations!$EO18,AP$13&lt;=Calculations!$ER18),-1,IF(AND(AP$13&gt;=Calculations!$EO18,AP$13&lt;=Calculations!$EP18,Calculations!$EQ18=0),0,IF(AND(AP$13&gt;=Calculations!$EO18,AP$13&lt;Calculations!$EP18),IF(Calculations!$EN18=Type1,3,1),IF(AND(AP$13&gt;=Calculations!$EP18,AP$13&lt;Calculations!$ER18),2,"")))),"")</f>
        <v/>
      </c>
      <c r="AQ25" s="101" t="str">
        <f>IFERROR(IF(AND($I25=Type2,AQ$13&gt;=Calculations!$EO18,AQ$13&lt;=Calculations!$ER18),-1,IF(AND(AQ$13&gt;=Calculations!$EO18,AQ$13&lt;=Calculations!$EP18,Calculations!$EQ18=0),0,IF(AND(AQ$13&gt;=Calculations!$EO18,AQ$13&lt;Calculations!$EP18),IF(Calculations!$EN18=Type1,3,1),IF(AND(AQ$13&gt;=Calculations!$EP18,AQ$13&lt;Calculations!$ER18),2,"")))),"")</f>
        <v/>
      </c>
      <c r="AR25" s="102" t="str">
        <f>IFERROR(IF(AND($I25=Type2,AR$13&gt;=Calculations!$EO18,AR$13&lt;=Calculations!$ER18),-1,IF(AND(AR$13&gt;=Calculations!$EO18,AR$13&lt;=Calculations!$EP18,Calculations!$EQ18=0),0,IF(AND(AR$13&gt;=Calculations!$EO18,AR$13&lt;Calculations!$EP18),IF(Calculations!$EN18=Type1,3,1),IF(AND(AR$13&gt;=Calculations!$EP18,AR$13&lt;Calculations!$ER18),2,"")))),"")</f>
        <v/>
      </c>
    </row>
    <row r="26" spans="2:44" x14ac:dyDescent="0.25">
      <c r="B26" s="103"/>
      <c r="C26" s="302"/>
      <c r="D26" s="303"/>
      <c r="E26" s="303"/>
      <c r="F26" s="303"/>
      <c r="G26" s="303"/>
      <c r="H26" s="248"/>
      <c r="I26" s="104"/>
      <c r="J26" s="101"/>
      <c r="K26" s="101"/>
      <c r="L26" s="101"/>
      <c r="M26" s="101"/>
      <c r="N26" s="101"/>
      <c r="O26" s="101"/>
      <c r="P26" s="101"/>
      <c r="Q26" s="101"/>
      <c r="R26" s="101"/>
      <c r="S26" s="101"/>
      <c r="T26" s="101"/>
      <c r="U26" s="101"/>
      <c r="V26" s="101"/>
      <c r="W26" s="101"/>
      <c r="X26" s="101"/>
      <c r="Y26" s="101"/>
      <c r="Z26" s="101"/>
      <c r="AA26" s="101"/>
      <c r="AB26" s="101"/>
      <c r="AC26" s="101"/>
      <c r="AD26" s="101"/>
      <c r="AE26" s="101"/>
      <c r="AF26" s="101"/>
      <c r="AG26" s="101"/>
      <c r="AH26" s="101"/>
      <c r="AI26" s="101"/>
      <c r="AJ26" s="101"/>
      <c r="AK26" s="101"/>
      <c r="AL26" s="101"/>
      <c r="AM26" s="101"/>
      <c r="AN26" s="101"/>
      <c r="AO26" s="101"/>
      <c r="AP26" s="101"/>
      <c r="AQ26" s="101"/>
      <c r="AR26" s="102"/>
    </row>
    <row r="27" spans="2:44" x14ac:dyDescent="0.25">
      <c r="B27" s="103"/>
      <c r="C27" s="302"/>
      <c r="D27" s="303"/>
      <c r="E27" s="303"/>
      <c r="F27" s="303"/>
      <c r="G27" s="303"/>
      <c r="H27" s="248"/>
      <c r="I27" s="104"/>
      <c r="J27" s="101"/>
      <c r="K27" s="101"/>
      <c r="L27" s="101"/>
      <c r="M27" s="101"/>
      <c r="N27" s="101"/>
      <c r="O27" s="101"/>
      <c r="P27" s="101"/>
      <c r="Q27" s="101"/>
      <c r="R27" s="101"/>
      <c r="S27" s="101"/>
      <c r="T27" s="101"/>
      <c r="U27" s="101"/>
      <c r="V27" s="101"/>
      <c r="W27" s="101"/>
      <c r="X27" s="101"/>
      <c r="Y27" s="101"/>
      <c r="Z27" s="101"/>
      <c r="AA27" s="101"/>
      <c r="AB27" s="101"/>
      <c r="AC27" s="101"/>
      <c r="AD27" s="101"/>
      <c r="AE27" s="101"/>
      <c r="AF27" s="101"/>
      <c r="AG27" s="101"/>
      <c r="AH27" s="101"/>
      <c r="AI27" s="101"/>
      <c r="AJ27" s="101"/>
      <c r="AK27" s="101"/>
      <c r="AL27" s="101"/>
      <c r="AM27" s="101"/>
      <c r="AN27" s="101"/>
      <c r="AO27" s="101"/>
      <c r="AP27" s="101"/>
      <c r="AQ27" s="101"/>
      <c r="AR27" s="102"/>
    </row>
    <row r="28" spans="2:44" x14ac:dyDescent="0.25">
      <c r="B28" s="103"/>
      <c r="C28" s="302"/>
      <c r="D28" s="303"/>
      <c r="E28" s="303"/>
      <c r="F28" s="303"/>
      <c r="G28" s="303"/>
      <c r="H28" s="248"/>
      <c r="I28" s="104"/>
      <c r="J28" s="101"/>
      <c r="K28" s="101"/>
      <c r="L28" s="101"/>
      <c r="M28" s="101"/>
      <c r="N28" s="101"/>
      <c r="O28" s="101"/>
      <c r="P28" s="101"/>
      <c r="Q28" s="101"/>
      <c r="R28" s="101"/>
      <c r="S28" s="101"/>
      <c r="T28" s="101"/>
      <c r="U28" s="101"/>
      <c r="V28" s="101"/>
      <c r="W28" s="101"/>
      <c r="X28" s="101"/>
      <c r="Y28" s="101"/>
      <c r="Z28" s="101"/>
      <c r="AA28" s="101"/>
      <c r="AB28" s="101"/>
      <c r="AC28" s="101"/>
      <c r="AD28" s="101"/>
      <c r="AE28" s="101"/>
      <c r="AF28" s="101"/>
      <c r="AG28" s="101"/>
      <c r="AH28" s="101"/>
      <c r="AI28" s="101"/>
      <c r="AJ28" s="101"/>
      <c r="AK28" s="101"/>
      <c r="AL28" s="101"/>
      <c r="AM28" s="101"/>
      <c r="AN28" s="101"/>
      <c r="AO28" s="101"/>
      <c r="AP28" s="101"/>
      <c r="AQ28" s="101"/>
      <c r="AR28" s="102"/>
    </row>
    <row r="29" spans="2:44" x14ac:dyDescent="0.25">
      <c r="B29" s="103"/>
      <c r="C29" s="302"/>
      <c r="D29" s="303"/>
      <c r="E29" s="303"/>
      <c r="F29" s="303"/>
      <c r="G29" s="303"/>
      <c r="H29" s="248"/>
      <c r="I29" s="104"/>
      <c r="J29" s="101"/>
      <c r="K29" s="101"/>
      <c r="L29" s="101"/>
      <c r="M29" s="101"/>
      <c r="N29" s="101"/>
      <c r="O29" s="101"/>
      <c r="P29" s="101"/>
      <c r="Q29" s="101"/>
      <c r="R29" s="101"/>
      <c r="S29" s="101"/>
      <c r="T29" s="101"/>
      <c r="U29" s="101"/>
      <c r="V29" s="101"/>
      <c r="W29" s="101"/>
      <c r="X29" s="101"/>
      <c r="Y29" s="101"/>
      <c r="Z29" s="101"/>
      <c r="AA29" s="101"/>
      <c r="AB29" s="101"/>
      <c r="AC29" s="101"/>
      <c r="AD29" s="101"/>
      <c r="AE29" s="101"/>
      <c r="AF29" s="101"/>
      <c r="AG29" s="101"/>
      <c r="AH29" s="101"/>
      <c r="AI29" s="101"/>
      <c r="AJ29" s="101"/>
      <c r="AK29" s="101"/>
      <c r="AL29" s="101"/>
      <c r="AM29" s="101"/>
      <c r="AN29" s="101"/>
      <c r="AO29" s="101"/>
      <c r="AP29" s="101"/>
      <c r="AQ29" s="101"/>
      <c r="AR29" s="102"/>
    </row>
    <row r="30" spans="2:44" x14ac:dyDescent="0.25">
      <c r="B30" s="103"/>
      <c r="C30" s="302"/>
      <c r="D30" s="303"/>
      <c r="E30" s="303"/>
      <c r="F30" s="303"/>
      <c r="G30" s="303"/>
      <c r="H30" s="248"/>
      <c r="I30" s="104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1"/>
      <c r="Z30" s="101"/>
      <c r="AA30" s="101"/>
      <c r="AB30" s="101"/>
      <c r="AC30" s="101"/>
      <c r="AD30" s="101"/>
      <c r="AE30" s="101"/>
      <c r="AF30" s="101"/>
      <c r="AG30" s="101"/>
      <c r="AH30" s="101"/>
      <c r="AI30" s="101"/>
      <c r="AJ30" s="101"/>
      <c r="AK30" s="101"/>
      <c r="AL30" s="101"/>
      <c r="AM30" s="101"/>
      <c r="AN30" s="101"/>
      <c r="AO30" s="101"/>
      <c r="AP30" s="101"/>
      <c r="AQ30" s="101"/>
      <c r="AR30" s="102"/>
    </row>
    <row r="31" spans="2:44" x14ac:dyDescent="0.25">
      <c r="B31" s="103"/>
      <c r="C31" s="302"/>
      <c r="D31" s="303"/>
      <c r="E31" s="303"/>
      <c r="F31" s="303"/>
      <c r="G31" s="303"/>
      <c r="H31" s="248"/>
      <c r="I31" s="104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1"/>
      <c r="Z31" s="101"/>
      <c r="AA31" s="101"/>
      <c r="AB31" s="101"/>
      <c r="AC31" s="101"/>
      <c r="AD31" s="101"/>
      <c r="AE31" s="101"/>
      <c r="AF31" s="101"/>
      <c r="AG31" s="101"/>
      <c r="AH31" s="101"/>
      <c r="AI31" s="101"/>
      <c r="AJ31" s="101"/>
      <c r="AK31" s="101"/>
      <c r="AL31" s="101"/>
      <c r="AM31" s="101"/>
      <c r="AN31" s="101"/>
      <c r="AO31" s="101"/>
      <c r="AP31" s="101"/>
      <c r="AQ31" s="101"/>
      <c r="AR31" s="102"/>
    </row>
    <row r="32" spans="2:44" x14ac:dyDescent="0.25">
      <c r="B32" s="103"/>
      <c r="C32" s="302"/>
      <c r="D32" s="303"/>
      <c r="E32" s="303"/>
      <c r="F32" s="303"/>
      <c r="G32" s="303"/>
      <c r="H32" s="248"/>
      <c r="I32" s="104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1"/>
      <c r="Z32" s="101"/>
      <c r="AA32" s="101"/>
      <c r="AB32" s="101"/>
      <c r="AC32" s="101"/>
      <c r="AD32" s="101"/>
      <c r="AE32" s="101"/>
      <c r="AF32" s="101"/>
      <c r="AG32" s="101"/>
      <c r="AH32" s="101"/>
      <c r="AI32" s="101"/>
      <c r="AJ32" s="101"/>
      <c r="AK32" s="101"/>
      <c r="AL32" s="101"/>
      <c r="AM32" s="101"/>
      <c r="AN32" s="101"/>
      <c r="AO32" s="101"/>
      <c r="AP32" s="101"/>
      <c r="AQ32" s="101"/>
      <c r="AR32" s="102"/>
    </row>
    <row r="33" spans="1:44" x14ac:dyDescent="0.25">
      <c r="B33" s="103"/>
      <c r="C33" s="302"/>
      <c r="D33" s="303"/>
      <c r="E33" s="303"/>
      <c r="F33" s="303"/>
      <c r="G33" s="303"/>
      <c r="H33" s="248"/>
      <c r="I33" s="104"/>
      <c r="J33" s="101"/>
      <c r="K33" s="101"/>
      <c r="L33" s="101"/>
      <c r="M33" s="101"/>
      <c r="N33" s="101"/>
      <c r="O33" s="101"/>
      <c r="P33" s="101"/>
      <c r="Q33" s="101"/>
      <c r="R33" s="101"/>
      <c r="S33" s="101"/>
      <c r="T33" s="101"/>
      <c r="U33" s="101"/>
      <c r="V33" s="101"/>
      <c r="W33" s="101"/>
      <c r="X33" s="101"/>
      <c r="Y33" s="101"/>
      <c r="Z33" s="101"/>
      <c r="AA33" s="101"/>
      <c r="AB33" s="101"/>
      <c r="AC33" s="101"/>
      <c r="AD33" s="101"/>
      <c r="AE33" s="101"/>
      <c r="AF33" s="101"/>
      <c r="AG33" s="101"/>
      <c r="AH33" s="101"/>
      <c r="AI33" s="101"/>
      <c r="AJ33" s="101"/>
      <c r="AK33" s="101"/>
      <c r="AL33" s="101"/>
      <c r="AM33" s="101"/>
      <c r="AN33" s="101"/>
      <c r="AO33" s="101"/>
      <c r="AP33" s="101"/>
      <c r="AQ33" s="101"/>
      <c r="AR33" s="102"/>
    </row>
    <row r="34" spans="1:44" x14ac:dyDescent="0.25">
      <c r="B34" s="103"/>
      <c r="C34" s="302"/>
      <c r="D34" s="303"/>
      <c r="E34" s="303"/>
      <c r="F34" s="303"/>
      <c r="G34" s="303"/>
      <c r="H34" s="248"/>
      <c r="I34" s="104"/>
      <c r="J34" s="101"/>
      <c r="K34" s="101"/>
      <c r="L34" s="101"/>
      <c r="M34" s="101"/>
      <c r="N34" s="101"/>
      <c r="O34" s="101"/>
      <c r="P34" s="101"/>
      <c r="Q34" s="101"/>
      <c r="R34" s="101"/>
      <c r="S34" s="101"/>
      <c r="T34" s="101"/>
      <c r="U34" s="101"/>
      <c r="V34" s="101"/>
      <c r="W34" s="101"/>
      <c r="X34" s="101"/>
      <c r="Y34" s="101"/>
      <c r="Z34" s="101"/>
      <c r="AA34" s="101"/>
      <c r="AB34" s="101"/>
      <c r="AC34" s="101"/>
      <c r="AD34" s="101"/>
      <c r="AE34" s="101"/>
      <c r="AF34" s="101"/>
      <c r="AG34" s="101"/>
      <c r="AH34" s="101"/>
      <c r="AI34" s="101"/>
      <c r="AJ34" s="101"/>
      <c r="AK34" s="101"/>
      <c r="AL34" s="101"/>
      <c r="AM34" s="101"/>
      <c r="AN34" s="101"/>
      <c r="AO34" s="101"/>
      <c r="AP34" s="101"/>
      <c r="AQ34" s="101"/>
      <c r="AR34" s="102"/>
    </row>
    <row r="35" spans="1:44" x14ac:dyDescent="0.25">
      <c r="A35" s="4"/>
      <c r="B35" s="103"/>
      <c r="C35" s="302"/>
      <c r="D35" s="303"/>
      <c r="E35" s="303"/>
      <c r="F35" s="303"/>
      <c r="G35" s="303"/>
      <c r="H35" s="248"/>
      <c r="I35" s="104"/>
      <c r="J35" s="101"/>
      <c r="K35" s="101"/>
      <c r="L35" s="101"/>
      <c r="M35" s="101"/>
      <c r="N35" s="101"/>
      <c r="O35" s="101"/>
      <c r="P35" s="101"/>
      <c r="Q35" s="101"/>
      <c r="R35" s="101"/>
      <c r="S35" s="101"/>
      <c r="T35" s="101"/>
      <c r="U35" s="101"/>
      <c r="V35" s="101"/>
      <c r="W35" s="101"/>
      <c r="X35" s="101"/>
      <c r="Y35" s="101"/>
      <c r="Z35" s="101"/>
      <c r="AA35" s="101"/>
      <c r="AB35" s="101"/>
      <c r="AC35" s="101"/>
      <c r="AD35" s="101"/>
      <c r="AE35" s="101"/>
      <c r="AF35" s="101"/>
      <c r="AG35" s="101"/>
      <c r="AH35" s="101"/>
      <c r="AI35" s="101"/>
      <c r="AJ35" s="101"/>
      <c r="AK35" s="101"/>
      <c r="AL35" s="101"/>
      <c r="AM35" s="101"/>
      <c r="AN35" s="101"/>
      <c r="AO35" s="101"/>
      <c r="AP35" s="101"/>
      <c r="AQ35" s="101"/>
      <c r="AR35" s="102"/>
    </row>
    <row r="36" spans="1:44" x14ac:dyDescent="0.25">
      <c r="B36" s="103"/>
      <c r="C36" s="302"/>
      <c r="D36" s="303"/>
      <c r="E36" s="303"/>
      <c r="F36" s="303"/>
      <c r="G36" s="303"/>
      <c r="H36" s="248"/>
      <c r="I36" s="104"/>
      <c r="J36" s="101"/>
      <c r="K36" s="101"/>
      <c r="L36" s="101"/>
      <c r="M36" s="101"/>
      <c r="N36" s="101"/>
      <c r="O36" s="101"/>
      <c r="P36" s="101"/>
      <c r="Q36" s="101"/>
      <c r="R36" s="101"/>
      <c r="S36" s="101"/>
      <c r="T36" s="101"/>
      <c r="U36" s="101"/>
      <c r="V36" s="101"/>
      <c r="W36" s="101"/>
      <c r="X36" s="101"/>
      <c r="Y36" s="101"/>
      <c r="Z36" s="101"/>
      <c r="AA36" s="101"/>
      <c r="AB36" s="101"/>
      <c r="AC36" s="101"/>
      <c r="AD36" s="101"/>
      <c r="AE36" s="101"/>
      <c r="AF36" s="101"/>
      <c r="AG36" s="101"/>
      <c r="AH36" s="101"/>
      <c r="AI36" s="101"/>
      <c r="AJ36" s="101"/>
      <c r="AK36" s="101"/>
      <c r="AL36" s="101"/>
      <c r="AM36" s="101"/>
      <c r="AN36" s="101"/>
      <c r="AO36" s="101"/>
      <c r="AP36" s="101"/>
      <c r="AQ36" s="101"/>
      <c r="AR36" s="102"/>
    </row>
    <row r="37" spans="1:44" x14ac:dyDescent="0.25">
      <c r="A37" s="4"/>
      <c r="B37" s="103"/>
      <c r="C37" s="302"/>
      <c r="D37" s="303"/>
      <c r="E37" s="303"/>
      <c r="F37" s="303"/>
      <c r="G37" s="303"/>
      <c r="H37" s="248"/>
      <c r="I37" s="104"/>
      <c r="J37" s="101"/>
      <c r="K37" s="101"/>
      <c r="L37" s="101"/>
      <c r="M37" s="101"/>
      <c r="N37" s="101"/>
      <c r="O37" s="101"/>
      <c r="P37" s="101"/>
      <c r="Q37" s="101"/>
      <c r="R37" s="101"/>
      <c r="S37" s="101"/>
      <c r="T37" s="101"/>
      <c r="U37" s="101"/>
      <c r="V37" s="101"/>
      <c r="W37" s="101"/>
      <c r="X37" s="101"/>
      <c r="Y37" s="101"/>
      <c r="Z37" s="101"/>
      <c r="AA37" s="101"/>
      <c r="AB37" s="101"/>
      <c r="AC37" s="101"/>
      <c r="AD37" s="101"/>
      <c r="AE37" s="101"/>
      <c r="AF37" s="101"/>
      <c r="AG37" s="101"/>
      <c r="AH37" s="101"/>
      <c r="AI37" s="101"/>
      <c r="AJ37" s="101"/>
      <c r="AK37" s="101"/>
      <c r="AL37" s="101"/>
      <c r="AM37" s="101"/>
      <c r="AN37" s="101"/>
      <c r="AO37" s="101"/>
      <c r="AP37" s="101"/>
      <c r="AQ37" s="101"/>
      <c r="AR37" s="102"/>
    </row>
    <row r="38" spans="1:44" x14ac:dyDescent="0.25">
      <c r="B38" s="103"/>
      <c r="C38" s="302"/>
      <c r="D38" s="303"/>
      <c r="E38" s="303"/>
      <c r="F38" s="303"/>
      <c r="G38" s="303"/>
      <c r="H38" s="248"/>
      <c r="I38" s="104"/>
      <c r="J38" s="101"/>
      <c r="K38" s="101"/>
      <c r="L38" s="101"/>
      <c r="M38" s="101"/>
      <c r="N38" s="101"/>
      <c r="O38" s="101"/>
      <c r="P38" s="101"/>
      <c r="Q38" s="101"/>
      <c r="R38" s="101"/>
      <c r="S38" s="101"/>
      <c r="T38" s="101"/>
      <c r="U38" s="101"/>
      <c r="V38" s="101"/>
      <c r="W38" s="101"/>
      <c r="X38" s="101"/>
      <c r="Y38" s="101"/>
      <c r="Z38" s="101"/>
      <c r="AA38" s="101"/>
      <c r="AB38" s="101"/>
      <c r="AC38" s="101"/>
      <c r="AD38" s="101"/>
      <c r="AE38" s="101"/>
      <c r="AF38" s="101"/>
      <c r="AG38" s="101"/>
      <c r="AH38" s="101"/>
      <c r="AI38" s="101"/>
      <c r="AJ38" s="101"/>
      <c r="AK38" s="101"/>
      <c r="AL38" s="101"/>
      <c r="AM38" s="101"/>
      <c r="AN38" s="101"/>
      <c r="AO38" s="101"/>
      <c r="AP38" s="101"/>
      <c r="AQ38" s="101"/>
      <c r="AR38" s="102"/>
    </row>
    <row r="39" spans="1:44" x14ac:dyDescent="0.25">
      <c r="B39" s="103"/>
      <c r="C39" s="302"/>
      <c r="D39" s="303"/>
      <c r="E39" s="303"/>
      <c r="F39" s="303"/>
      <c r="G39" s="303"/>
      <c r="H39" s="248"/>
      <c r="I39" s="104"/>
      <c r="J39" s="101"/>
      <c r="K39" s="101"/>
      <c r="L39" s="101"/>
      <c r="M39" s="101"/>
      <c r="N39" s="101"/>
      <c r="O39" s="101"/>
      <c r="P39" s="101"/>
      <c r="Q39" s="101"/>
      <c r="R39" s="101"/>
      <c r="S39" s="101"/>
      <c r="T39" s="101"/>
      <c r="U39" s="101"/>
      <c r="V39" s="101"/>
      <c r="W39" s="101"/>
      <c r="X39" s="101"/>
      <c r="Y39" s="101"/>
      <c r="Z39" s="101"/>
      <c r="AA39" s="101"/>
      <c r="AB39" s="101"/>
      <c r="AC39" s="101"/>
      <c r="AD39" s="101"/>
      <c r="AE39" s="101"/>
      <c r="AF39" s="101"/>
      <c r="AG39" s="101"/>
      <c r="AH39" s="101"/>
      <c r="AI39" s="101"/>
      <c r="AJ39" s="101"/>
      <c r="AK39" s="101"/>
      <c r="AL39" s="101"/>
      <c r="AM39" s="101"/>
      <c r="AN39" s="101"/>
      <c r="AO39" s="101"/>
      <c r="AP39" s="101"/>
      <c r="AQ39" s="101"/>
      <c r="AR39" s="102"/>
    </row>
    <row r="40" spans="1:44" x14ac:dyDescent="0.25">
      <c r="B40" s="103"/>
      <c r="C40" s="302"/>
      <c r="D40" s="303"/>
      <c r="E40" s="303"/>
      <c r="F40" s="303"/>
      <c r="G40" s="303"/>
      <c r="H40" s="248"/>
      <c r="I40" s="104"/>
      <c r="J40" s="101"/>
      <c r="K40" s="101"/>
      <c r="L40" s="101"/>
      <c r="M40" s="101"/>
      <c r="N40" s="101"/>
      <c r="O40" s="101"/>
      <c r="P40" s="101"/>
      <c r="Q40" s="101"/>
      <c r="R40" s="101"/>
      <c r="S40" s="101"/>
      <c r="T40" s="101"/>
      <c r="U40" s="101"/>
      <c r="V40" s="101"/>
      <c r="W40" s="101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1"/>
      <c r="AJ40" s="101"/>
      <c r="AK40" s="101"/>
      <c r="AL40" s="101"/>
      <c r="AM40" s="101"/>
      <c r="AN40" s="101"/>
      <c r="AO40" s="101"/>
      <c r="AP40" s="101"/>
      <c r="AQ40" s="101"/>
      <c r="AR40" s="102"/>
    </row>
    <row r="41" spans="1:44" x14ac:dyDescent="0.25">
      <c r="B41" s="103"/>
      <c r="C41" s="302"/>
      <c r="D41" s="303"/>
      <c r="E41" s="303"/>
      <c r="F41" s="303"/>
      <c r="G41" s="303"/>
      <c r="H41" s="248"/>
      <c r="I41" s="104"/>
      <c r="J41" s="101"/>
      <c r="K41" s="101"/>
      <c r="L41" s="101"/>
      <c r="M41" s="101"/>
      <c r="N41" s="101"/>
      <c r="O41" s="101"/>
      <c r="P41" s="101"/>
      <c r="Q41" s="101"/>
      <c r="R41" s="101"/>
      <c r="S41" s="101"/>
      <c r="T41" s="101"/>
      <c r="U41" s="101"/>
      <c r="V41" s="101"/>
      <c r="W41" s="101"/>
      <c r="X41" s="101"/>
      <c r="Y41" s="101"/>
      <c r="Z41" s="101"/>
      <c r="AA41" s="101"/>
      <c r="AB41" s="101"/>
      <c r="AC41" s="101"/>
      <c r="AD41" s="101"/>
      <c r="AE41" s="101"/>
      <c r="AF41" s="101"/>
      <c r="AG41" s="101"/>
      <c r="AH41" s="101"/>
      <c r="AI41" s="101"/>
      <c r="AJ41" s="101"/>
      <c r="AK41" s="101"/>
      <c r="AL41" s="101"/>
      <c r="AM41" s="101"/>
      <c r="AN41" s="101"/>
      <c r="AO41" s="101"/>
      <c r="AP41" s="101"/>
      <c r="AQ41" s="101"/>
      <c r="AR41" s="102"/>
    </row>
    <row r="42" spans="1:44" x14ac:dyDescent="0.25">
      <c r="B42" s="103"/>
      <c r="C42" s="302"/>
      <c r="D42" s="303"/>
      <c r="E42" s="303"/>
      <c r="F42" s="303"/>
      <c r="G42" s="303"/>
      <c r="H42" s="248"/>
      <c r="I42" s="104"/>
      <c r="J42" s="101"/>
      <c r="K42" s="101"/>
      <c r="L42" s="101"/>
      <c r="M42" s="101"/>
      <c r="N42" s="101"/>
      <c r="O42" s="101"/>
      <c r="P42" s="101"/>
      <c r="Q42" s="101"/>
      <c r="R42" s="101"/>
      <c r="S42" s="101"/>
      <c r="T42" s="101"/>
      <c r="U42" s="101"/>
      <c r="V42" s="101"/>
      <c r="W42" s="101"/>
      <c r="X42" s="101"/>
      <c r="Y42" s="101"/>
      <c r="Z42" s="101"/>
      <c r="AA42" s="101"/>
      <c r="AB42" s="101"/>
      <c r="AC42" s="101"/>
      <c r="AD42" s="101"/>
      <c r="AE42" s="101"/>
      <c r="AF42" s="101"/>
      <c r="AG42" s="101"/>
      <c r="AH42" s="101"/>
      <c r="AI42" s="101"/>
      <c r="AJ42" s="101"/>
      <c r="AK42" s="101"/>
      <c r="AL42" s="101"/>
      <c r="AM42" s="101"/>
      <c r="AN42" s="101"/>
      <c r="AO42" s="101"/>
      <c r="AP42" s="101"/>
      <c r="AQ42" s="101"/>
      <c r="AR42" s="102"/>
    </row>
    <row r="43" spans="1:44" x14ac:dyDescent="0.25">
      <c r="B43" s="103"/>
      <c r="C43" s="302"/>
      <c r="D43" s="303"/>
      <c r="E43" s="303"/>
      <c r="F43" s="303"/>
      <c r="G43" s="303"/>
      <c r="H43" s="248"/>
      <c r="I43" s="104"/>
      <c r="J43" s="101"/>
      <c r="K43" s="101"/>
      <c r="L43" s="101"/>
      <c r="M43" s="101"/>
      <c r="N43" s="101"/>
      <c r="O43" s="101"/>
      <c r="P43" s="101"/>
      <c r="Q43" s="101"/>
      <c r="R43" s="101"/>
      <c r="S43" s="101"/>
      <c r="T43" s="101"/>
      <c r="U43" s="101"/>
      <c r="V43" s="101"/>
      <c r="W43" s="101"/>
      <c r="X43" s="101"/>
      <c r="Y43" s="101"/>
      <c r="Z43" s="101"/>
      <c r="AA43" s="101"/>
      <c r="AB43" s="101"/>
      <c r="AC43" s="101"/>
      <c r="AD43" s="101"/>
      <c r="AE43" s="101"/>
      <c r="AF43" s="101"/>
      <c r="AG43" s="101"/>
      <c r="AH43" s="101"/>
      <c r="AI43" s="101"/>
      <c r="AJ43" s="101"/>
      <c r="AK43" s="101"/>
      <c r="AL43" s="101"/>
      <c r="AM43" s="101"/>
      <c r="AN43" s="101"/>
      <c r="AO43" s="101"/>
      <c r="AP43" s="101"/>
      <c r="AQ43" s="101"/>
      <c r="AR43" s="102"/>
    </row>
    <row r="44" spans="1:44" x14ac:dyDescent="0.25">
      <c r="B44" s="103"/>
      <c r="C44" s="302"/>
      <c r="D44" s="303"/>
      <c r="E44" s="303"/>
      <c r="F44" s="303"/>
      <c r="G44" s="303"/>
      <c r="H44" s="248"/>
      <c r="I44" s="104"/>
      <c r="J44" s="101"/>
      <c r="K44" s="101"/>
      <c r="L44" s="101"/>
      <c r="M44" s="101"/>
      <c r="N44" s="101"/>
      <c r="O44" s="101"/>
      <c r="P44" s="101"/>
      <c r="Q44" s="101"/>
      <c r="R44" s="101"/>
      <c r="S44" s="101"/>
      <c r="T44" s="101"/>
      <c r="U44" s="101"/>
      <c r="V44" s="101"/>
      <c r="W44" s="101"/>
      <c r="X44" s="101"/>
      <c r="Y44" s="101"/>
      <c r="Z44" s="101"/>
      <c r="AA44" s="101"/>
      <c r="AB44" s="101"/>
      <c r="AC44" s="101"/>
      <c r="AD44" s="101"/>
      <c r="AE44" s="101"/>
      <c r="AF44" s="101"/>
      <c r="AG44" s="101"/>
      <c r="AH44" s="101"/>
      <c r="AI44" s="101"/>
      <c r="AJ44" s="101"/>
      <c r="AK44" s="101"/>
      <c r="AL44" s="101"/>
      <c r="AM44" s="101"/>
      <c r="AN44" s="101"/>
      <c r="AO44" s="101"/>
      <c r="AP44" s="101"/>
      <c r="AQ44" s="101"/>
      <c r="AR44" s="102"/>
    </row>
    <row r="45" spans="1:44" x14ac:dyDescent="0.25">
      <c r="B45" s="103"/>
      <c r="C45" s="302"/>
      <c r="D45" s="303"/>
      <c r="E45" s="303"/>
      <c r="F45" s="303"/>
      <c r="G45" s="303"/>
      <c r="H45" s="248"/>
      <c r="I45" s="104"/>
      <c r="J45" s="101"/>
      <c r="K45" s="101"/>
      <c r="L45" s="101"/>
      <c r="M45" s="101"/>
      <c r="N45" s="101"/>
      <c r="O45" s="101"/>
      <c r="P45" s="101"/>
      <c r="Q45" s="101"/>
      <c r="R45" s="101"/>
      <c r="S45" s="101"/>
      <c r="T45" s="101"/>
      <c r="U45" s="101"/>
      <c r="V45" s="101"/>
      <c r="W45" s="101"/>
      <c r="X45" s="101"/>
      <c r="Y45" s="101"/>
      <c r="Z45" s="101"/>
      <c r="AA45" s="101"/>
      <c r="AB45" s="101"/>
      <c r="AC45" s="101"/>
      <c r="AD45" s="101"/>
      <c r="AE45" s="101"/>
      <c r="AF45" s="101"/>
      <c r="AG45" s="101"/>
      <c r="AH45" s="101"/>
      <c r="AI45" s="101"/>
      <c r="AJ45" s="101"/>
      <c r="AK45" s="101"/>
      <c r="AL45" s="101"/>
      <c r="AM45" s="101"/>
      <c r="AN45" s="101"/>
      <c r="AO45" s="101"/>
      <c r="AP45" s="101"/>
      <c r="AQ45" s="101"/>
      <c r="AR45" s="102"/>
    </row>
    <row r="46" spans="1:44" x14ac:dyDescent="0.25">
      <c r="B46" s="103"/>
      <c r="C46" s="302"/>
      <c r="D46" s="303"/>
      <c r="E46" s="303"/>
      <c r="F46" s="303"/>
      <c r="G46" s="303"/>
      <c r="H46" s="248"/>
      <c r="I46" s="104"/>
      <c r="J46" s="101"/>
      <c r="K46" s="101"/>
      <c r="L46" s="101"/>
      <c r="M46" s="101"/>
      <c r="N46" s="101"/>
      <c r="O46" s="101"/>
      <c r="P46" s="101"/>
      <c r="Q46" s="101"/>
      <c r="R46" s="101"/>
      <c r="S46" s="101"/>
      <c r="T46" s="101"/>
      <c r="U46" s="101"/>
      <c r="V46" s="101"/>
      <c r="W46" s="101"/>
      <c r="X46" s="101"/>
      <c r="Y46" s="101"/>
      <c r="Z46" s="101"/>
      <c r="AA46" s="101"/>
      <c r="AB46" s="101"/>
      <c r="AC46" s="101"/>
      <c r="AD46" s="101"/>
      <c r="AE46" s="101"/>
      <c r="AF46" s="101"/>
      <c r="AG46" s="101"/>
      <c r="AH46" s="101"/>
      <c r="AI46" s="101"/>
      <c r="AJ46" s="101"/>
      <c r="AK46" s="101"/>
      <c r="AL46" s="101"/>
      <c r="AM46" s="101"/>
      <c r="AN46" s="101"/>
      <c r="AO46" s="101"/>
      <c r="AP46" s="101"/>
      <c r="AQ46" s="101"/>
      <c r="AR46" s="102"/>
    </row>
    <row r="47" spans="1:44" x14ac:dyDescent="0.25">
      <c r="B47" s="103"/>
      <c r="C47" s="302"/>
      <c r="D47" s="303"/>
      <c r="E47" s="303"/>
      <c r="F47" s="303"/>
      <c r="G47" s="303"/>
      <c r="H47" s="248"/>
      <c r="I47" s="104"/>
      <c r="J47" s="101"/>
      <c r="K47" s="101"/>
      <c r="L47" s="101"/>
      <c r="M47" s="101"/>
      <c r="N47" s="101"/>
      <c r="O47" s="101"/>
      <c r="P47" s="101"/>
      <c r="Q47" s="101"/>
      <c r="R47" s="101"/>
      <c r="S47" s="101"/>
      <c r="T47" s="101"/>
      <c r="U47" s="101"/>
      <c r="V47" s="101"/>
      <c r="W47" s="101"/>
      <c r="X47" s="101"/>
      <c r="Y47" s="101"/>
      <c r="Z47" s="101"/>
      <c r="AA47" s="101"/>
      <c r="AB47" s="101"/>
      <c r="AC47" s="101"/>
      <c r="AD47" s="101"/>
      <c r="AE47" s="101"/>
      <c r="AF47" s="101"/>
      <c r="AG47" s="101"/>
      <c r="AH47" s="101"/>
      <c r="AI47" s="101"/>
      <c r="AJ47" s="101"/>
      <c r="AK47" s="101"/>
      <c r="AL47" s="101"/>
      <c r="AM47" s="101"/>
      <c r="AN47" s="101"/>
      <c r="AO47" s="101"/>
      <c r="AP47" s="101"/>
      <c r="AQ47" s="101"/>
      <c r="AR47" s="102"/>
    </row>
    <row r="48" spans="1:44" x14ac:dyDescent="0.25">
      <c r="B48" s="103"/>
      <c r="C48" s="302"/>
      <c r="D48" s="303"/>
      <c r="E48" s="303"/>
      <c r="F48" s="303"/>
      <c r="G48" s="303"/>
      <c r="H48" s="248"/>
      <c r="I48" s="104"/>
      <c r="J48" s="101"/>
      <c r="K48" s="101"/>
      <c r="L48" s="101"/>
      <c r="M48" s="101"/>
      <c r="N48" s="101"/>
      <c r="O48" s="101"/>
      <c r="P48" s="101"/>
      <c r="Q48" s="101"/>
      <c r="R48" s="101"/>
      <c r="S48" s="101"/>
      <c r="T48" s="101"/>
      <c r="U48" s="101"/>
      <c r="V48" s="101"/>
      <c r="W48" s="101"/>
      <c r="X48" s="101"/>
      <c r="Y48" s="101"/>
      <c r="Z48" s="101"/>
      <c r="AA48" s="101"/>
      <c r="AB48" s="101"/>
      <c r="AC48" s="101"/>
      <c r="AD48" s="101"/>
      <c r="AE48" s="101"/>
      <c r="AF48" s="101"/>
      <c r="AG48" s="101"/>
      <c r="AH48" s="101"/>
      <c r="AI48" s="101"/>
      <c r="AJ48" s="101"/>
      <c r="AK48" s="101"/>
      <c r="AL48" s="101"/>
      <c r="AM48" s="101"/>
      <c r="AN48" s="101"/>
      <c r="AO48" s="101"/>
      <c r="AP48" s="101"/>
      <c r="AQ48" s="101"/>
      <c r="AR48" s="102"/>
    </row>
    <row r="49" spans="2:44" x14ac:dyDescent="0.25">
      <c r="B49" s="103"/>
      <c r="C49" s="302"/>
      <c r="D49" s="303"/>
      <c r="E49" s="303"/>
      <c r="F49" s="303"/>
      <c r="G49" s="303"/>
      <c r="H49" s="248"/>
      <c r="I49" s="104"/>
      <c r="J49" s="101"/>
      <c r="K49" s="101"/>
      <c r="L49" s="101"/>
      <c r="M49" s="101"/>
      <c r="N49" s="101"/>
      <c r="O49" s="101"/>
      <c r="P49" s="101"/>
      <c r="Q49" s="101"/>
      <c r="R49" s="101"/>
      <c r="S49" s="101"/>
      <c r="T49" s="101"/>
      <c r="U49" s="101"/>
      <c r="V49" s="101"/>
      <c r="W49" s="101"/>
      <c r="X49" s="101"/>
      <c r="Y49" s="101"/>
      <c r="Z49" s="101"/>
      <c r="AA49" s="101"/>
      <c r="AB49" s="101"/>
      <c r="AC49" s="101"/>
      <c r="AD49" s="101"/>
      <c r="AE49" s="101"/>
      <c r="AF49" s="101"/>
      <c r="AG49" s="101"/>
      <c r="AH49" s="101"/>
      <c r="AI49" s="101"/>
      <c r="AJ49" s="101"/>
      <c r="AK49" s="101"/>
      <c r="AL49" s="101"/>
      <c r="AM49" s="101"/>
      <c r="AN49" s="101"/>
      <c r="AO49" s="101"/>
      <c r="AP49" s="101"/>
      <c r="AQ49" s="101"/>
      <c r="AR49" s="102"/>
    </row>
    <row r="50" spans="2:44" x14ac:dyDescent="0.25">
      <c r="B50" s="103"/>
      <c r="C50" s="302"/>
      <c r="D50" s="303"/>
      <c r="E50" s="303"/>
      <c r="F50" s="303"/>
      <c r="G50" s="303"/>
      <c r="H50" s="248"/>
      <c r="I50" s="104"/>
      <c r="J50" s="101"/>
      <c r="K50" s="101"/>
      <c r="L50" s="101"/>
      <c r="M50" s="101"/>
      <c r="N50" s="101"/>
      <c r="O50" s="101"/>
      <c r="P50" s="101"/>
      <c r="Q50" s="101"/>
      <c r="R50" s="101"/>
      <c r="S50" s="101"/>
      <c r="T50" s="101"/>
      <c r="U50" s="101"/>
      <c r="V50" s="101"/>
      <c r="W50" s="101"/>
      <c r="X50" s="101"/>
      <c r="Y50" s="101"/>
      <c r="Z50" s="101"/>
      <c r="AA50" s="101"/>
      <c r="AB50" s="101"/>
      <c r="AC50" s="101"/>
      <c r="AD50" s="101"/>
      <c r="AE50" s="101"/>
      <c r="AF50" s="101"/>
      <c r="AG50" s="101"/>
      <c r="AH50" s="101"/>
      <c r="AI50" s="101"/>
      <c r="AJ50" s="101"/>
      <c r="AK50" s="101"/>
      <c r="AL50" s="101"/>
      <c r="AM50" s="101"/>
      <c r="AN50" s="101"/>
      <c r="AO50" s="101"/>
      <c r="AP50" s="101"/>
      <c r="AQ50" s="101"/>
      <c r="AR50" s="102"/>
    </row>
    <row r="51" spans="2:44" x14ac:dyDescent="0.25">
      <c r="B51" s="103"/>
      <c r="C51" s="302"/>
      <c r="D51" s="303"/>
      <c r="E51" s="303"/>
      <c r="F51" s="303"/>
      <c r="G51" s="303"/>
      <c r="H51" s="248"/>
      <c r="I51" s="104"/>
      <c r="J51" s="101"/>
      <c r="K51" s="101"/>
      <c r="L51" s="101"/>
      <c r="M51" s="101"/>
      <c r="N51" s="101"/>
      <c r="O51" s="101"/>
      <c r="P51" s="101"/>
      <c r="Q51" s="101"/>
      <c r="R51" s="101"/>
      <c r="S51" s="101"/>
      <c r="T51" s="101"/>
      <c r="U51" s="101"/>
      <c r="V51" s="101"/>
      <c r="W51" s="101"/>
      <c r="X51" s="101"/>
      <c r="Y51" s="101"/>
      <c r="Z51" s="101"/>
      <c r="AA51" s="101"/>
      <c r="AB51" s="101"/>
      <c r="AC51" s="101"/>
      <c r="AD51" s="101"/>
      <c r="AE51" s="101"/>
      <c r="AF51" s="101"/>
      <c r="AG51" s="101"/>
      <c r="AH51" s="101"/>
      <c r="AI51" s="101"/>
      <c r="AJ51" s="101"/>
      <c r="AK51" s="101"/>
      <c r="AL51" s="101"/>
      <c r="AM51" s="101"/>
      <c r="AN51" s="101"/>
      <c r="AO51" s="101"/>
      <c r="AP51" s="101"/>
      <c r="AQ51" s="101"/>
      <c r="AR51" s="102"/>
    </row>
    <row r="52" spans="2:44" x14ac:dyDescent="0.25">
      <c r="B52" s="103"/>
      <c r="C52" s="302"/>
      <c r="D52" s="303"/>
      <c r="E52" s="303"/>
      <c r="F52" s="303"/>
      <c r="G52" s="303"/>
      <c r="H52" s="248"/>
      <c r="I52" s="104"/>
      <c r="J52" s="101"/>
      <c r="K52" s="101"/>
      <c r="L52" s="101"/>
      <c r="M52" s="101"/>
      <c r="N52" s="101"/>
      <c r="O52" s="101"/>
      <c r="P52" s="101"/>
      <c r="Q52" s="101"/>
      <c r="R52" s="101"/>
      <c r="S52" s="101"/>
      <c r="T52" s="101"/>
      <c r="U52" s="101"/>
      <c r="V52" s="101"/>
      <c r="W52" s="101"/>
      <c r="X52" s="101"/>
      <c r="Y52" s="101"/>
      <c r="Z52" s="101"/>
      <c r="AA52" s="101"/>
      <c r="AB52" s="101"/>
      <c r="AC52" s="101"/>
      <c r="AD52" s="101"/>
      <c r="AE52" s="101"/>
      <c r="AF52" s="101"/>
      <c r="AG52" s="101"/>
      <c r="AH52" s="101"/>
      <c r="AI52" s="101"/>
      <c r="AJ52" s="101"/>
      <c r="AK52" s="101"/>
      <c r="AL52" s="101"/>
      <c r="AM52" s="101"/>
      <c r="AN52" s="101"/>
      <c r="AO52" s="101"/>
      <c r="AP52" s="101"/>
      <c r="AQ52" s="101"/>
      <c r="AR52" s="102"/>
    </row>
    <row r="53" spans="2:44" x14ac:dyDescent="0.25">
      <c r="B53" s="103"/>
      <c r="C53" s="302"/>
      <c r="D53" s="303"/>
      <c r="E53" s="303"/>
      <c r="F53" s="303"/>
      <c r="G53" s="303"/>
      <c r="H53" s="248"/>
      <c r="I53" s="104"/>
      <c r="J53" s="101"/>
      <c r="K53" s="101"/>
      <c r="L53" s="101"/>
      <c r="M53" s="101"/>
      <c r="N53" s="101"/>
      <c r="O53" s="101"/>
      <c r="P53" s="101"/>
      <c r="Q53" s="101"/>
      <c r="R53" s="101"/>
      <c r="S53" s="101"/>
      <c r="T53" s="101"/>
      <c r="U53" s="101"/>
      <c r="V53" s="101"/>
      <c r="W53" s="101"/>
      <c r="X53" s="101"/>
      <c r="Y53" s="101"/>
      <c r="Z53" s="101"/>
      <c r="AA53" s="101"/>
      <c r="AB53" s="101"/>
      <c r="AC53" s="101"/>
      <c r="AD53" s="101"/>
      <c r="AE53" s="101"/>
      <c r="AF53" s="101"/>
      <c r="AG53" s="101"/>
      <c r="AH53" s="101"/>
      <c r="AI53" s="101"/>
      <c r="AJ53" s="101"/>
      <c r="AK53" s="101"/>
      <c r="AL53" s="101"/>
      <c r="AM53" s="101"/>
      <c r="AN53" s="101"/>
      <c r="AO53" s="101"/>
      <c r="AP53" s="101"/>
      <c r="AQ53" s="101"/>
      <c r="AR53" s="102"/>
    </row>
    <row r="54" spans="2:44" x14ac:dyDescent="0.25">
      <c r="B54" s="103"/>
      <c r="C54" s="302"/>
      <c r="D54" s="303"/>
      <c r="E54" s="303"/>
      <c r="F54" s="303"/>
      <c r="G54" s="303"/>
      <c r="H54" s="248"/>
      <c r="I54" s="104"/>
      <c r="J54" s="101"/>
      <c r="K54" s="101"/>
      <c r="L54" s="101"/>
      <c r="M54" s="101"/>
      <c r="N54" s="101"/>
      <c r="O54" s="101"/>
      <c r="P54" s="101"/>
      <c r="Q54" s="101"/>
      <c r="R54" s="101"/>
      <c r="S54" s="101"/>
      <c r="T54" s="101"/>
      <c r="U54" s="101"/>
      <c r="V54" s="101"/>
      <c r="W54" s="101"/>
      <c r="X54" s="101"/>
      <c r="Y54" s="101"/>
      <c r="Z54" s="101"/>
      <c r="AA54" s="101"/>
      <c r="AB54" s="101"/>
      <c r="AC54" s="101"/>
      <c r="AD54" s="101"/>
      <c r="AE54" s="101"/>
      <c r="AF54" s="101"/>
      <c r="AG54" s="101"/>
      <c r="AH54" s="101"/>
      <c r="AI54" s="101"/>
      <c r="AJ54" s="101"/>
      <c r="AK54" s="101"/>
      <c r="AL54" s="101"/>
      <c r="AM54" s="101"/>
      <c r="AN54" s="101"/>
      <c r="AO54" s="101"/>
      <c r="AP54" s="101"/>
      <c r="AQ54" s="101"/>
      <c r="AR54" s="102"/>
    </row>
    <row r="55" spans="2:44" x14ac:dyDescent="0.25">
      <c r="B55" s="103"/>
      <c r="C55" s="302"/>
      <c r="D55" s="303"/>
      <c r="E55" s="303"/>
      <c r="F55" s="303"/>
      <c r="G55" s="303"/>
      <c r="H55" s="248"/>
      <c r="I55" s="104"/>
      <c r="J55" s="101"/>
      <c r="K55" s="101"/>
      <c r="L55" s="101"/>
      <c r="M55" s="101"/>
      <c r="N55" s="101"/>
      <c r="O55" s="101"/>
      <c r="P55" s="101"/>
      <c r="Q55" s="101"/>
      <c r="R55" s="101"/>
      <c r="S55" s="101"/>
      <c r="T55" s="101"/>
      <c r="U55" s="101"/>
      <c r="V55" s="101"/>
      <c r="W55" s="101"/>
      <c r="X55" s="101"/>
      <c r="Y55" s="101"/>
      <c r="Z55" s="101"/>
      <c r="AA55" s="101"/>
      <c r="AB55" s="101"/>
      <c r="AC55" s="101"/>
      <c r="AD55" s="101"/>
      <c r="AE55" s="101"/>
      <c r="AF55" s="101"/>
      <c r="AG55" s="101"/>
      <c r="AH55" s="101"/>
      <c r="AI55" s="101"/>
      <c r="AJ55" s="101"/>
      <c r="AK55" s="101"/>
      <c r="AL55" s="101"/>
      <c r="AM55" s="101"/>
      <c r="AN55" s="101"/>
      <c r="AO55" s="101"/>
      <c r="AP55" s="101"/>
      <c r="AQ55" s="101"/>
      <c r="AR55" s="102"/>
    </row>
    <row r="56" spans="2:44" x14ac:dyDescent="0.25">
      <c r="B56" s="103"/>
      <c r="C56" s="302"/>
      <c r="D56" s="303"/>
      <c r="E56" s="303"/>
      <c r="F56" s="303"/>
      <c r="G56" s="303"/>
      <c r="H56" s="248"/>
      <c r="I56" s="104"/>
      <c r="J56" s="101"/>
      <c r="K56" s="101"/>
      <c r="L56" s="101"/>
      <c r="M56" s="101"/>
      <c r="N56" s="101"/>
      <c r="O56" s="101"/>
      <c r="P56" s="101"/>
      <c r="Q56" s="101"/>
      <c r="R56" s="101"/>
      <c r="S56" s="101"/>
      <c r="T56" s="101"/>
      <c r="U56" s="101"/>
      <c r="V56" s="101"/>
      <c r="W56" s="101"/>
      <c r="X56" s="101"/>
      <c r="Y56" s="101"/>
      <c r="Z56" s="101"/>
      <c r="AA56" s="101"/>
      <c r="AB56" s="101"/>
      <c r="AC56" s="101"/>
      <c r="AD56" s="101"/>
      <c r="AE56" s="101"/>
      <c r="AF56" s="101"/>
      <c r="AG56" s="101"/>
      <c r="AH56" s="101"/>
      <c r="AI56" s="101"/>
      <c r="AJ56" s="101"/>
      <c r="AK56" s="101"/>
      <c r="AL56" s="101"/>
      <c r="AM56" s="101"/>
      <c r="AN56" s="101"/>
      <c r="AO56" s="101"/>
      <c r="AP56" s="101"/>
      <c r="AQ56" s="101"/>
      <c r="AR56" s="102"/>
    </row>
    <row r="57" spans="2:44" x14ac:dyDescent="0.25">
      <c r="B57" s="103"/>
      <c r="C57" s="302"/>
      <c r="D57" s="303"/>
      <c r="E57" s="303"/>
      <c r="F57" s="303"/>
      <c r="G57" s="303"/>
      <c r="H57" s="248"/>
      <c r="I57" s="104"/>
      <c r="J57" s="101"/>
      <c r="K57" s="101"/>
      <c r="L57" s="101"/>
      <c r="M57" s="101"/>
      <c r="N57" s="101"/>
      <c r="O57" s="101"/>
      <c r="P57" s="101"/>
      <c r="Q57" s="101"/>
      <c r="R57" s="101"/>
      <c r="S57" s="101"/>
      <c r="T57" s="101"/>
      <c r="U57" s="101"/>
      <c r="V57" s="101"/>
      <c r="W57" s="101"/>
      <c r="X57" s="101"/>
      <c r="Y57" s="101"/>
      <c r="Z57" s="101"/>
      <c r="AA57" s="101"/>
      <c r="AB57" s="101"/>
      <c r="AC57" s="101"/>
      <c r="AD57" s="101"/>
      <c r="AE57" s="101"/>
      <c r="AF57" s="101"/>
      <c r="AG57" s="101"/>
      <c r="AH57" s="101"/>
      <c r="AI57" s="101"/>
      <c r="AJ57" s="101"/>
      <c r="AK57" s="101"/>
      <c r="AL57" s="101"/>
      <c r="AM57" s="101"/>
      <c r="AN57" s="101"/>
      <c r="AO57" s="101"/>
      <c r="AP57" s="101"/>
      <c r="AQ57" s="101"/>
      <c r="AR57" s="102"/>
    </row>
    <row r="58" spans="2:44" x14ac:dyDescent="0.25">
      <c r="B58" s="103"/>
      <c r="C58" s="302"/>
      <c r="D58" s="303"/>
      <c r="E58" s="303"/>
      <c r="F58" s="303"/>
      <c r="G58" s="303"/>
      <c r="H58" s="248"/>
      <c r="I58" s="104"/>
      <c r="J58" s="101"/>
      <c r="K58" s="101"/>
      <c r="L58" s="101"/>
      <c r="M58" s="101"/>
      <c r="N58" s="101"/>
      <c r="O58" s="101"/>
      <c r="P58" s="101"/>
      <c r="Q58" s="101"/>
      <c r="R58" s="101"/>
      <c r="S58" s="101"/>
      <c r="T58" s="101"/>
      <c r="U58" s="101"/>
      <c r="V58" s="101"/>
      <c r="W58" s="101"/>
      <c r="X58" s="101"/>
      <c r="Y58" s="101"/>
      <c r="Z58" s="101"/>
      <c r="AA58" s="101"/>
      <c r="AB58" s="101"/>
      <c r="AC58" s="101"/>
      <c r="AD58" s="101"/>
      <c r="AE58" s="101"/>
      <c r="AF58" s="101"/>
      <c r="AG58" s="101"/>
      <c r="AH58" s="101"/>
      <c r="AI58" s="101"/>
      <c r="AJ58" s="101"/>
      <c r="AK58" s="101"/>
      <c r="AL58" s="101"/>
      <c r="AM58" s="101"/>
      <c r="AN58" s="101"/>
      <c r="AO58" s="101"/>
      <c r="AP58" s="101"/>
      <c r="AQ58" s="101"/>
      <c r="AR58" s="102"/>
    </row>
    <row r="59" spans="2:44" x14ac:dyDescent="0.25">
      <c r="B59" s="103"/>
      <c r="C59" s="302"/>
      <c r="D59" s="303"/>
      <c r="E59" s="303"/>
      <c r="F59" s="303"/>
      <c r="G59" s="303"/>
      <c r="H59" s="248"/>
      <c r="I59" s="104"/>
      <c r="J59" s="101"/>
      <c r="K59" s="101"/>
      <c r="L59" s="101"/>
      <c r="M59" s="101"/>
      <c r="N59" s="101"/>
      <c r="O59" s="101"/>
      <c r="P59" s="101"/>
      <c r="Q59" s="101"/>
      <c r="R59" s="101"/>
      <c r="S59" s="101"/>
      <c r="T59" s="101"/>
      <c r="U59" s="101"/>
      <c r="V59" s="101"/>
      <c r="W59" s="101"/>
      <c r="X59" s="101"/>
      <c r="Y59" s="101"/>
      <c r="Z59" s="101"/>
      <c r="AA59" s="101"/>
      <c r="AB59" s="101"/>
      <c r="AC59" s="101"/>
      <c r="AD59" s="101"/>
      <c r="AE59" s="101"/>
      <c r="AF59" s="101"/>
      <c r="AG59" s="101"/>
      <c r="AH59" s="101"/>
      <c r="AI59" s="101"/>
      <c r="AJ59" s="101"/>
      <c r="AK59" s="101"/>
      <c r="AL59" s="101"/>
      <c r="AM59" s="101"/>
      <c r="AN59" s="101"/>
      <c r="AO59" s="101"/>
      <c r="AP59" s="101"/>
      <c r="AQ59" s="101"/>
      <c r="AR59" s="102"/>
    </row>
    <row r="60" spans="2:44" x14ac:dyDescent="0.25">
      <c r="B60" s="103"/>
      <c r="C60" s="302"/>
      <c r="D60" s="303"/>
      <c r="E60" s="303"/>
      <c r="F60" s="303"/>
      <c r="G60" s="303"/>
      <c r="H60" s="248"/>
      <c r="I60" s="104"/>
      <c r="J60" s="101"/>
      <c r="K60" s="101"/>
      <c r="L60" s="101"/>
      <c r="M60" s="101"/>
      <c r="N60" s="101"/>
      <c r="O60" s="101"/>
      <c r="P60" s="101"/>
      <c r="Q60" s="101"/>
      <c r="R60" s="101"/>
      <c r="S60" s="101"/>
      <c r="T60" s="101"/>
      <c r="U60" s="101"/>
      <c r="V60" s="101"/>
      <c r="W60" s="101"/>
      <c r="X60" s="101"/>
      <c r="Y60" s="101"/>
      <c r="Z60" s="101"/>
      <c r="AA60" s="101"/>
      <c r="AB60" s="101"/>
      <c r="AC60" s="101"/>
      <c r="AD60" s="101"/>
      <c r="AE60" s="101"/>
      <c r="AF60" s="101"/>
      <c r="AG60" s="101"/>
      <c r="AH60" s="101"/>
      <c r="AI60" s="101"/>
      <c r="AJ60" s="101"/>
      <c r="AK60" s="101"/>
      <c r="AL60" s="101"/>
      <c r="AM60" s="101"/>
      <c r="AN60" s="101"/>
      <c r="AO60" s="101"/>
      <c r="AP60" s="101"/>
      <c r="AQ60" s="101"/>
      <c r="AR60" s="102"/>
    </row>
    <row r="61" spans="2:44" x14ac:dyDescent="0.25">
      <c r="B61" s="103"/>
      <c r="C61" s="302"/>
      <c r="D61" s="303"/>
      <c r="E61" s="303"/>
      <c r="F61" s="303"/>
      <c r="G61" s="303"/>
      <c r="H61" s="248"/>
      <c r="I61" s="104"/>
      <c r="J61" s="101"/>
      <c r="K61" s="101"/>
      <c r="L61" s="101"/>
      <c r="M61" s="101"/>
      <c r="N61" s="101"/>
      <c r="O61" s="101"/>
      <c r="P61" s="101"/>
      <c r="Q61" s="101"/>
      <c r="R61" s="101"/>
      <c r="S61" s="101"/>
      <c r="T61" s="101"/>
      <c r="U61" s="101"/>
      <c r="V61" s="101"/>
      <c r="W61" s="101"/>
      <c r="X61" s="101"/>
      <c r="Y61" s="101"/>
      <c r="Z61" s="101"/>
      <c r="AA61" s="101"/>
      <c r="AB61" s="101"/>
      <c r="AC61" s="101"/>
      <c r="AD61" s="101"/>
      <c r="AE61" s="101"/>
      <c r="AF61" s="101"/>
      <c r="AG61" s="101"/>
      <c r="AH61" s="101"/>
      <c r="AI61" s="101"/>
      <c r="AJ61" s="101"/>
      <c r="AK61" s="101"/>
      <c r="AL61" s="101"/>
      <c r="AM61" s="101"/>
      <c r="AN61" s="101"/>
      <c r="AO61" s="101"/>
      <c r="AP61" s="101"/>
      <c r="AQ61" s="101"/>
      <c r="AR61" s="102"/>
    </row>
    <row r="62" spans="2:44" x14ac:dyDescent="0.25">
      <c r="B62" s="103"/>
      <c r="C62" s="302"/>
      <c r="D62" s="303"/>
      <c r="E62" s="303"/>
      <c r="F62" s="303"/>
      <c r="G62" s="303"/>
      <c r="H62" s="248"/>
      <c r="I62" s="104"/>
      <c r="J62" s="101"/>
      <c r="K62" s="101"/>
      <c r="L62" s="101"/>
      <c r="M62" s="101"/>
      <c r="N62" s="101"/>
      <c r="O62" s="101"/>
      <c r="P62" s="101"/>
      <c r="Q62" s="101"/>
      <c r="R62" s="101"/>
      <c r="S62" s="101"/>
      <c r="T62" s="101"/>
      <c r="U62" s="101"/>
      <c r="V62" s="101"/>
      <c r="W62" s="101"/>
      <c r="X62" s="101"/>
      <c r="Y62" s="101"/>
      <c r="Z62" s="101"/>
      <c r="AA62" s="101"/>
      <c r="AB62" s="101"/>
      <c r="AC62" s="101"/>
      <c r="AD62" s="101"/>
      <c r="AE62" s="101"/>
      <c r="AF62" s="101"/>
      <c r="AG62" s="101"/>
      <c r="AH62" s="101"/>
      <c r="AI62" s="101"/>
      <c r="AJ62" s="101"/>
      <c r="AK62" s="101"/>
      <c r="AL62" s="101"/>
      <c r="AM62" s="101"/>
      <c r="AN62" s="101"/>
      <c r="AO62" s="101"/>
      <c r="AP62" s="101"/>
      <c r="AQ62" s="101"/>
      <c r="AR62" s="102"/>
    </row>
    <row r="63" spans="2:44" x14ac:dyDescent="0.25">
      <c r="B63" s="103"/>
      <c r="C63" s="302"/>
      <c r="D63" s="303"/>
      <c r="E63" s="303"/>
      <c r="F63" s="303"/>
      <c r="G63" s="303"/>
      <c r="H63" s="248"/>
      <c r="I63" s="104"/>
      <c r="J63" s="101"/>
      <c r="K63" s="101"/>
      <c r="L63" s="101"/>
      <c r="M63" s="101"/>
      <c r="N63" s="101"/>
      <c r="O63" s="101"/>
      <c r="P63" s="101"/>
      <c r="Q63" s="101"/>
      <c r="R63" s="101"/>
      <c r="S63" s="101"/>
      <c r="T63" s="101"/>
      <c r="U63" s="101"/>
      <c r="V63" s="101"/>
      <c r="W63" s="101"/>
      <c r="X63" s="101"/>
      <c r="Y63" s="101"/>
      <c r="Z63" s="101"/>
      <c r="AA63" s="101"/>
      <c r="AB63" s="101"/>
      <c r="AC63" s="101"/>
      <c r="AD63" s="101"/>
      <c r="AE63" s="101"/>
      <c r="AF63" s="101"/>
      <c r="AG63" s="101"/>
      <c r="AH63" s="101"/>
      <c r="AI63" s="101"/>
      <c r="AJ63" s="101"/>
      <c r="AK63" s="101"/>
      <c r="AL63" s="101"/>
      <c r="AM63" s="101"/>
      <c r="AN63" s="101"/>
      <c r="AO63" s="101"/>
      <c r="AP63" s="101"/>
      <c r="AQ63" s="101"/>
      <c r="AR63" s="102"/>
    </row>
    <row r="64" spans="2:44" x14ac:dyDescent="0.25">
      <c r="B64" s="103"/>
      <c r="C64" s="302"/>
      <c r="D64" s="303"/>
      <c r="E64" s="303"/>
      <c r="F64" s="303"/>
      <c r="G64" s="303"/>
      <c r="H64" s="248"/>
      <c r="I64" s="104"/>
      <c r="J64" s="101"/>
      <c r="K64" s="101"/>
      <c r="L64" s="101"/>
      <c r="M64" s="101"/>
      <c r="N64" s="101"/>
      <c r="O64" s="101"/>
      <c r="P64" s="101"/>
      <c r="Q64" s="101"/>
      <c r="R64" s="101"/>
      <c r="S64" s="101"/>
      <c r="T64" s="101"/>
      <c r="U64" s="101"/>
      <c r="V64" s="101"/>
      <c r="W64" s="101"/>
      <c r="X64" s="101"/>
      <c r="Y64" s="101"/>
      <c r="Z64" s="101"/>
      <c r="AA64" s="101"/>
      <c r="AB64" s="101"/>
      <c r="AC64" s="101"/>
      <c r="AD64" s="101"/>
      <c r="AE64" s="101"/>
      <c r="AF64" s="101"/>
      <c r="AG64" s="101"/>
      <c r="AH64" s="101"/>
      <c r="AI64" s="101"/>
      <c r="AJ64" s="101"/>
      <c r="AK64" s="101"/>
      <c r="AL64" s="101"/>
      <c r="AM64" s="101"/>
      <c r="AN64" s="101"/>
      <c r="AO64" s="101"/>
      <c r="AP64" s="101"/>
      <c r="AQ64" s="101"/>
      <c r="AR64" s="102"/>
    </row>
    <row r="65" spans="2:44" x14ac:dyDescent="0.25">
      <c r="B65" s="103"/>
      <c r="C65" s="302"/>
      <c r="D65" s="303"/>
      <c r="E65" s="303"/>
      <c r="F65" s="303"/>
      <c r="G65" s="303"/>
      <c r="H65" s="248"/>
      <c r="I65" s="104"/>
      <c r="J65" s="101"/>
      <c r="K65" s="101"/>
      <c r="L65" s="101"/>
      <c r="M65" s="101"/>
      <c r="N65" s="101"/>
      <c r="O65" s="101"/>
      <c r="P65" s="101"/>
      <c r="Q65" s="101"/>
      <c r="R65" s="101"/>
      <c r="S65" s="101"/>
      <c r="T65" s="101"/>
      <c r="U65" s="101"/>
      <c r="V65" s="101"/>
      <c r="W65" s="101"/>
      <c r="X65" s="101"/>
      <c r="Y65" s="101"/>
      <c r="Z65" s="101"/>
      <c r="AA65" s="101"/>
      <c r="AB65" s="101"/>
      <c r="AC65" s="101"/>
      <c r="AD65" s="101"/>
      <c r="AE65" s="101"/>
      <c r="AF65" s="101"/>
      <c r="AG65" s="101"/>
      <c r="AH65" s="101"/>
      <c r="AI65" s="101"/>
      <c r="AJ65" s="101"/>
      <c r="AK65" s="101"/>
      <c r="AL65" s="101"/>
      <c r="AM65" s="101"/>
      <c r="AN65" s="101"/>
      <c r="AO65" s="101"/>
      <c r="AP65" s="101"/>
      <c r="AQ65" s="101"/>
      <c r="AR65" s="102"/>
    </row>
    <row r="66" spans="2:44" x14ac:dyDescent="0.25">
      <c r="B66" s="103"/>
      <c r="C66" s="302"/>
      <c r="D66" s="303"/>
      <c r="E66" s="303"/>
      <c r="F66" s="303"/>
      <c r="G66" s="303"/>
      <c r="H66" s="248"/>
      <c r="I66" s="104"/>
      <c r="J66" s="101"/>
      <c r="K66" s="101"/>
      <c r="L66" s="101"/>
      <c r="M66" s="101"/>
      <c r="N66" s="101"/>
      <c r="O66" s="101"/>
      <c r="P66" s="101"/>
      <c r="Q66" s="101"/>
      <c r="R66" s="101"/>
      <c r="S66" s="101"/>
      <c r="T66" s="101"/>
      <c r="U66" s="101"/>
      <c r="V66" s="101"/>
      <c r="W66" s="101"/>
      <c r="X66" s="101"/>
      <c r="Y66" s="101"/>
      <c r="Z66" s="101"/>
      <c r="AA66" s="101"/>
      <c r="AB66" s="101"/>
      <c r="AC66" s="101"/>
      <c r="AD66" s="101"/>
      <c r="AE66" s="101"/>
      <c r="AF66" s="101"/>
      <c r="AG66" s="101"/>
      <c r="AH66" s="101"/>
      <c r="AI66" s="101"/>
      <c r="AJ66" s="101"/>
      <c r="AK66" s="101"/>
      <c r="AL66" s="101"/>
      <c r="AM66" s="101"/>
      <c r="AN66" s="101"/>
      <c r="AO66" s="101"/>
      <c r="AP66" s="101"/>
      <c r="AQ66" s="101"/>
      <c r="AR66" s="102"/>
    </row>
    <row r="67" spans="2:44" x14ac:dyDescent="0.25">
      <c r="B67" s="103"/>
      <c r="C67" s="302"/>
      <c r="D67" s="303"/>
      <c r="E67" s="303"/>
      <c r="F67" s="303"/>
      <c r="G67" s="303"/>
      <c r="H67" s="248"/>
      <c r="I67" s="104"/>
      <c r="J67" s="101"/>
      <c r="K67" s="101"/>
      <c r="L67" s="101"/>
      <c r="M67" s="101"/>
      <c r="N67" s="101"/>
      <c r="O67" s="101"/>
      <c r="P67" s="101"/>
      <c r="Q67" s="101"/>
      <c r="R67" s="101"/>
      <c r="S67" s="101"/>
      <c r="T67" s="101"/>
      <c r="U67" s="101"/>
      <c r="V67" s="101"/>
      <c r="W67" s="101"/>
      <c r="X67" s="101"/>
      <c r="Y67" s="101"/>
      <c r="Z67" s="101"/>
      <c r="AA67" s="101"/>
      <c r="AB67" s="101"/>
      <c r="AC67" s="101"/>
      <c r="AD67" s="101"/>
      <c r="AE67" s="101"/>
      <c r="AF67" s="101"/>
      <c r="AG67" s="101"/>
      <c r="AH67" s="101"/>
      <c r="AI67" s="101"/>
      <c r="AJ67" s="101"/>
      <c r="AK67" s="101"/>
      <c r="AL67" s="101"/>
      <c r="AM67" s="101"/>
      <c r="AN67" s="101"/>
      <c r="AO67" s="101"/>
      <c r="AP67" s="101"/>
      <c r="AQ67" s="101"/>
      <c r="AR67" s="102"/>
    </row>
    <row r="68" spans="2:44" x14ac:dyDescent="0.25">
      <c r="B68" s="103"/>
      <c r="C68" s="302"/>
      <c r="D68" s="303"/>
      <c r="E68" s="303"/>
      <c r="F68" s="303"/>
      <c r="G68" s="303"/>
      <c r="H68" s="248"/>
      <c r="I68" s="104"/>
      <c r="J68" s="101"/>
      <c r="K68" s="101"/>
      <c r="L68" s="101"/>
      <c r="M68" s="101"/>
      <c r="N68" s="101"/>
      <c r="O68" s="101"/>
      <c r="P68" s="101"/>
      <c r="Q68" s="101"/>
      <c r="R68" s="101"/>
      <c r="S68" s="101"/>
      <c r="T68" s="101"/>
      <c r="U68" s="101"/>
      <c r="V68" s="101"/>
      <c r="W68" s="101"/>
      <c r="X68" s="101"/>
      <c r="Y68" s="101"/>
      <c r="Z68" s="101"/>
      <c r="AA68" s="101"/>
      <c r="AB68" s="101"/>
      <c r="AC68" s="101"/>
      <c r="AD68" s="101"/>
      <c r="AE68" s="101"/>
      <c r="AF68" s="101"/>
      <c r="AG68" s="101"/>
      <c r="AH68" s="101"/>
      <c r="AI68" s="101"/>
      <c r="AJ68" s="101"/>
      <c r="AK68" s="101"/>
      <c r="AL68" s="101"/>
      <c r="AM68" s="101"/>
      <c r="AN68" s="101"/>
      <c r="AO68" s="101"/>
      <c r="AP68" s="101"/>
      <c r="AQ68" s="101"/>
      <c r="AR68" s="102"/>
    </row>
    <row r="69" spans="2:44" x14ac:dyDescent="0.25">
      <c r="B69" s="103"/>
      <c r="C69" s="302"/>
      <c r="D69" s="303"/>
      <c r="E69" s="303"/>
      <c r="F69" s="303"/>
      <c r="G69" s="303"/>
      <c r="H69" s="248"/>
      <c r="I69" s="104"/>
      <c r="J69" s="101"/>
      <c r="K69" s="101"/>
      <c r="L69" s="101"/>
      <c r="M69" s="101"/>
      <c r="N69" s="101"/>
      <c r="O69" s="101"/>
      <c r="P69" s="101"/>
      <c r="Q69" s="101"/>
      <c r="R69" s="101"/>
      <c r="S69" s="101"/>
      <c r="T69" s="101"/>
      <c r="U69" s="101"/>
      <c r="V69" s="101"/>
      <c r="W69" s="101"/>
      <c r="X69" s="101"/>
      <c r="Y69" s="101"/>
      <c r="Z69" s="101"/>
      <c r="AA69" s="101"/>
      <c r="AB69" s="101"/>
      <c r="AC69" s="101"/>
      <c r="AD69" s="101"/>
      <c r="AE69" s="101"/>
      <c r="AF69" s="101"/>
      <c r="AG69" s="101"/>
      <c r="AH69" s="101"/>
      <c r="AI69" s="101"/>
      <c r="AJ69" s="101"/>
      <c r="AK69" s="101"/>
      <c r="AL69" s="101"/>
      <c r="AM69" s="101"/>
      <c r="AN69" s="101"/>
      <c r="AO69" s="101"/>
      <c r="AP69" s="101"/>
      <c r="AQ69" s="101"/>
      <c r="AR69" s="102"/>
    </row>
    <row r="70" spans="2:44" x14ac:dyDescent="0.25">
      <c r="B70" s="103"/>
      <c r="C70" s="302"/>
      <c r="D70" s="303"/>
      <c r="E70" s="303"/>
      <c r="F70" s="303"/>
      <c r="G70" s="303"/>
      <c r="H70" s="248"/>
      <c r="I70" s="104"/>
      <c r="J70" s="101"/>
      <c r="K70" s="101"/>
      <c r="L70" s="101"/>
      <c r="M70" s="101"/>
      <c r="N70" s="101"/>
      <c r="O70" s="101"/>
      <c r="P70" s="101"/>
      <c r="Q70" s="101"/>
      <c r="R70" s="101"/>
      <c r="S70" s="101"/>
      <c r="T70" s="101"/>
      <c r="U70" s="101"/>
      <c r="V70" s="101"/>
      <c r="W70" s="101"/>
      <c r="X70" s="101"/>
      <c r="Y70" s="101"/>
      <c r="Z70" s="101"/>
      <c r="AA70" s="101"/>
      <c r="AB70" s="101"/>
      <c r="AC70" s="101"/>
      <c r="AD70" s="101"/>
      <c r="AE70" s="101"/>
      <c r="AF70" s="101"/>
      <c r="AG70" s="101"/>
      <c r="AH70" s="101"/>
      <c r="AI70" s="101"/>
      <c r="AJ70" s="101"/>
      <c r="AK70" s="101"/>
      <c r="AL70" s="101"/>
      <c r="AM70" s="101"/>
      <c r="AN70" s="101"/>
      <c r="AO70" s="101"/>
      <c r="AP70" s="101"/>
      <c r="AQ70" s="101"/>
      <c r="AR70" s="102"/>
    </row>
    <row r="71" spans="2:44" x14ac:dyDescent="0.25">
      <c r="B71" s="103"/>
      <c r="C71" s="302"/>
      <c r="D71" s="303"/>
      <c r="E71" s="303"/>
      <c r="F71" s="303"/>
      <c r="G71" s="303"/>
      <c r="H71" s="248"/>
      <c r="I71" s="104"/>
      <c r="J71" s="101"/>
      <c r="K71" s="101"/>
      <c r="L71" s="101"/>
      <c r="M71" s="101"/>
      <c r="N71" s="101"/>
      <c r="O71" s="101"/>
      <c r="P71" s="101"/>
      <c r="Q71" s="101"/>
      <c r="R71" s="101"/>
      <c r="S71" s="101"/>
      <c r="T71" s="101"/>
      <c r="U71" s="101"/>
      <c r="V71" s="101"/>
      <c r="W71" s="101"/>
      <c r="X71" s="101"/>
      <c r="Y71" s="101"/>
      <c r="Z71" s="101"/>
      <c r="AA71" s="101"/>
      <c r="AB71" s="101"/>
      <c r="AC71" s="101"/>
      <c r="AD71" s="101"/>
      <c r="AE71" s="101"/>
      <c r="AF71" s="101"/>
      <c r="AG71" s="101"/>
      <c r="AH71" s="101"/>
      <c r="AI71" s="101"/>
      <c r="AJ71" s="101"/>
      <c r="AK71" s="101"/>
      <c r="AL71" s="101"/>
      <c r="AM71" s="101"/>
      <c r="AN71" s="101"/>
      <c r="AO71" s="101"/>
      <c r="AP71" s="101"/>
      <c r="AQ71" s="101"/>
      <c r="AR71" s="102"/>
    </row>
    <row r="72" spans="2:44" x14ac:dyDescent="0.25">
      <c r="B72" s="103"/>
      <c r="C72" s="302"/>
      <c r="D72" s="303"/>
      <c r="E72" s="303"/>
      <c r="F72" s="303"/>
      <c r="G72" s="303"/>
      <c r="H72" s="248"/>
      <c r="I72" s="104"/>
      <c r="J72" s="101"/>
      <c r="K72" s="101"/>
      <c r="L72" s="101"/>
      <c r="M72" s="101"/>
      <c r="N72" s="101"/>
      <c r="O72" s="101"/>
      <c r="P72" s="101"/>
      <c r="Q72" s="101"/>
      <c r="R72" s="101"/>
      <c r="S72" s="101"/>
      <c r="T72" s="101"/>
      <c r="U72" s="101"/>
      <c r="V72" s="101"/>
      <c r="W72" s="101"/>
      <c r="X72" s="101"/>
      <c r="Y72" s="101"/>
      <c r="Z72" s="101"/>
      <c r="AA72" s="101"/>
      <c r="AB72" s="101"/>
      <c r="AC72" s="101"/>
      <c r="AD72" s="101"/>
      <c r="AE72" s="101"/>
      <c r="AF72" s="101"/>
      <c r="AG72" s="101"/>
      <c r="AH72" s="101"/>
      <c r="AI72" s="101"/>
      <c r="AJ72" s="101"/>
      <c r="AK72" s="101"/>
      <c r="AL72" s="101"/>
      <c r="AM72" s="101"/>
      <c r="AN72" s="101"/>
      <c r="AO72" s="101"/>
      <c r="AP72" s="101"/>
      <c r="AQ72" s="101"/>
      <c r="AR72" s="102"/>
    </row>
    <row r="73" spans="2:44" x14ac:dyDescent="0.25">
      <c r="B73" s="103"/>
      <c r="C73" s="302"/>
      <c r="D73" s="303"/>
      <c r="E73" s="303"/>
      <c r="F73" s="303"/>
      <c r="G73" s="303"/>
      <c r="H73" s="248"/>
      <c r="I73" s="104"/>
      <c r="J73" s="101"/>
      <c r="K73" s="101"/>
      <c r="L73" s="101"/>
      <c r="M73" s="101"/>
      <c r="N73" s="101"/>
      <c r="O73" s="101"/>
      <c r="P73" s="101"/>
      <c r="Q73" s="101"/>
      <c r="R73" s="101"/>
      <c r="S73" s="101"/>
      <c r="T73" s="101"/>
      <c r="U73" s="101"/>
      <c r="V73" s="101"/>
      <c r="W73" s="101"/>
      <c r="X73" s="101"/>
      <c r="Y73" s="101"/>
      <c r="Z73" s="101"/>
      <c r="AA73" s="101"/>
      <c r="AB73" s="101"/>
      <c r="AC73" s="101"/>
      <c r="AD73" s="101"/>
      <c r="AE73" s="101"/>
      <c r="AF73" s="101"/>
      <c r="AG73" s="101"/>
      <c r="AH73" s="101"/>
      <c r="AI73" s="101"/>
      <c r="AJ73" s="101"/>
      <c r="AK73" s="101"/>
      <c r="AL73" s="101"/>
      <c r="AM73" s="101"/>
      <c r="AN73" s="101"/>
      <c r="AO73" s="101"/>
      <c r="AP73" s="101"/>
      <c r="AQ73" s="101"/>
      <c r="AR73" s="102"/>
    </row>
    <row r="74" spans="2:44" x14ac:dyDescent="0.25">
      <c r="B74" s="103"/>
      <c r="C74" s="302"/>
      <c r="D74" s="303"/>
      <c r="E74" s="303"/>
      <c r="F74" s="303"/>
      <c r="G74" s="303"/>
      <c r="H74" s="248"/>
      <c r="I74" s="104"/>
      <c r="J74" s="101"/>
      <c r="K74" s="101"/>
      <c r="L74" s="101"/>
      <c r="M74" s="101"/>
      <c r="N74" s="101"/>
      <c r="O74" s="101"/>
      <c r="P74" s="101"/>
      <c r="Q74" s="101"/>
      <c r="R74" s="101"/>
      <c r="S74" s="101"/>
      <c r="T74" s="101"/>
      <c r="U74" s="101"/>
      <c r="V74" s="101"/>
      <c r="W74" s="101"/>
      <c r="X74" s="101"/>
      <c r="Y74" s="101"/>
      <c r="Z74" s="101"/>
      <c r="AA74" s="101"/>
      <c r="AB74" s="101"/>
      <c r="AC74" s="101"/>
      <c r="AD74" s="101"/>
      <c r="AE74" s="101"/>
      <c r="AF74" s="101"/>
      <c r="AG74" s="101"/>
      <c r="AH74" s="101"/>
      <c r="AI74" s="101"/>
      <c r="AJ74" s="101"/>
      <c r="AK74" s="101"/>
      <c r="AL74" s="101"/>
      <c r="AM74" s="101"/>
      <c r="AN74" s="101"/>
      <c r="AO74" s="101"/>
      <c r="AP74" s="101"/>
      <c r="AQ74" s="101"/>
      <c r="AR74" s="102"/>
    </row>
    <row r="75" spans="2:44" x14ac:dyDescent="0.25">
      <c r="B75" s="103"/>
      <c r="C75" s="302"/>
      <c r="D75" s="303"/>
      <c r="E75" s="303"/>
      <c r="F75" s="303"/>
      <c r="G75" s="303"/>
      <c r="H75" s="248"/>
      <c r="I75" s="104"/>
      <c r="J75" s="101"/>
      <c r="K75" s="101"/>
      <c r="L75" s="101"/>
      <c r="M75" s="101"/>
      <c r="N75" s="101"/>
      <c r="O75" s="101"/>
      <c r="P75" s="101"/>
      <c r="Q75" s="101"/>
      <c r="R75" s="101"/>
      <c r="S75" s="101"/>
      <c r="T75" s="101"/>
      <c r="U75" s="101"/>
      <c r="V75" s="101"/>
      <c r="W75" s="101"/>
      <c r="X75" s="101"/>
      <c r="Y75" s="101"/>
      <c r="Z75" s="101"/>
      <c r="AA75" s="101"/>
      <c r="AB75" s="101"/>
      <c r="AC75" s="101"/>
      <c r="AD75" s="101"/>
      <c r="AE75" s="101"/>
      <c r="AF75" s="101"/>
      <c r="AG75" s="101"/>
      <c r="AH75" s="101"/>
      <c r="AI75" s="101"/>
      <c r="AJ75" s="101"/>
      <c r="AK75" s="101"/>
      <c r="AL75" s="101"/>
      <c r="AM75" s="101"/>
      <c r="AN75" s="101"/>
      <c r="AO75" s="101"/>
      <c r="AP75" s="101"/>
      <c r="AQ75" s="101"/>
      <c r="AR75" s="102"/>
    </row>
    <row r="76" spans="2:44" x14ac:dyDescent="0.25">
      <c r="B76" s="103"/>
      <c r="C76" s="302"/>
      <c r="D76" s="303"/>
      <c r="E76" s="303"/>
      <c r="F76" s="303"/>
      <c r="G76" s="303"/>
      <c r="H76" s="248"/>
      <c r="I76" s="104"/>
      <c r="J76" s="101"/>
      <c r="K76" s="101"/>
      <c r="L76" s="101"/>
      <c r="M76" s="101"/>
      <c r="N76" s="101"/>
      <c r="O76" s="101"/>
      <c r="P76" s="101"/>
      <c r="Q76" s="101"/>
      <c r="R76" s="101"/>
      <c r="S76" s="101"/>
      <c r="T76" s="101"/>
      <c r="U76" s="101"/>
      <c r="V76" s="101"/>
      <c r="W76" s="101"/>
      <c r="X76" s="101"/>
      <c r="Y76" s="101"/>
      <c r="Z76" s="101"/>
      <c r="AA76" s="101"/>
      <c r="AB76" s="101"/>
      <c r="AC76" s="101"/>
      <c r="AD76" s="101"/>
      <c r="AE76" s="101"/>
      <c r="AF76" s="101"/>
      <c r="AG76" s="101"/>
      <c r="AH76" s="101"/>
      <c r="AI76" s="101"/>
      <c r="AJ76" s="101"/>
      <c r="AK76" s="101"/>
      <c r="AL76" s="101"/>
      <c r="AM76" s="101"/>
      <c r="AN76" s="101"/>
      <c r="AO76" s="101"/>
      <c r="AP76" s="101"/>
      <c r="AQ76" s="101"/>
      <c r="AR76" s="102"/>
    </row>
    <row r="77" spans="2:44" x14ac:dyDescent="0.25">
      <c r="B77" s="103"/>
      <c r="C77" s="302"/>
      <c r="D77" s="303"/>
      <c r="E77" s="303"/>
      <c r="F77" s="303"/>
      <c r="G77" s="303"/>
      <c r="H77" s="248"/>
      <c r="I77" s="104"/>
      <c r="J77" s="101"/>
      <c r="K77" s="101"/>
      <c r="L77" s="101"/>
      <c r="M77" s="101"/>
      <c r="N77" s="101"/>
      <c r="O77" s="101"/>
      <c r="P77" s="101"/>
      <c r="Q77" s="101"/>
      <c r="R77" s="101"/>
      <c r="S77" s="101"/>
      <c r="T77" s="101"/>
      <c r="U77" s="101"/>
      <c r="V77" s="101"/>
      <c r="W77" s="101"/>
      <c r="X77" s="101"/>
      <c r="Y77" s="101"/>
      <c r="Z77" s="101"/>
      <c r="AA77" s="101"/>
      <c r="AB77" s="101"/>
      <c r="AC77" s="101"/>
      <c r="AD77" s="101"/>
      <c r="AE77" s="101"/>
      <c r="AF77" s="101"/>
      <c r="AG77" s="101"/>
      <c r="AH77" s="101"/>
      <c r="AI77" s="101"/>
      <c r="AJ77" s="101"/>
      <c r="AK77" s="101"/>
      <c r="AL77" s="101"/>
      <c r="AM77" s="101"/>
      <c r="AN77" s="101"/>
      <c r="AO77" s="101"/>
      <c r="AP77" s="101"/>
      <c r="AQ77" s="101"/>
      <c r="AR77" s="102"/>
    </row>
    <row r="78" spans="2:44" x14ac:dyDescent="0.25">
      <c r="B78" s="103"/>
      <c r="C78" s="302"/>
      <c r="D78" s="303"/>
      <c r="E78" s="303"/>
      <c r="F78" s="303"/>
      <c r="G78" s="303"/>
      <c r="H78" s="248"/>
      <c r="I78" s="104"/>
      <c r="J78" s="101"/>
      <c r="K78" s="101"/>
      <c r="L78" s="101"/>
      <c r="M78" s="101"/>
      <c r="N78" s="101"/>
      <c r="O78" s="101"/>
      <c r="P78" s="101"/>
      <c r="Q78" s="101"/>
      <c r="R78" s="101"/>
      <c r="S78" s="101"/>
      <c r="T78" s="101"/>
      <c r="U78" s="101"/>
      <c r="V78" s="101"/>
      <c r="W78" s="101"/>
      <c r="X78" s="101"/>
      <c r="Y78" s="101"/>
      <c r="Z78" s="101"/>
      <c r="AA78" s="101"/>
      <c r="AB78" s="101"/>
      <c r="AC78" s="101"/>
      <c r="AD78" s="101"/>
      <c r="AE78" s="101"/>
      <c r="AF78" s="101"/>
      <c r="AG78" s="101"/>
      <c r="AH78" s="101"/>
      <c r="AI78" s="101"/>
      <c r="AJ78" s="101"/>
      <c r="AK78" s="101"/>
      <c r="AL78" s="101"/>
      <c r="AM78" s="101"/>
      <c r="AN78" s="101"/>
      <c r="AO78" s="101"/>
      <c r="AP78" s="101"/>
      <c r="AQ78" s="101"/>
      <c r="AR78" s="102"/>
    </row>
    <row r="79" spans="2:44" x14ac:dyDescent="0.25">
      <c r="B79" s="103"/>
      <c r="C79" s="302"/>
      <c r="D79" s="303"/>
      <c r="E79" s="303"/>
      <c r="F79" s="303"/>
      <c r="G79" s="303"/>
      <c r="H79" s="248"/>
      <c r="I79" s="104"/>
      <c r="J79" s="101"/>
      <c r="K79" s="101"/>
      <c r="L79" s="101"/>
      <c r="M79" s="101"/>
      <c r="N79" s="101"/>
      <c r="O79" s="101"/>
      <c r="P79" s="101"/>
      <c r="Q79" s="101"/>
      <c r="R79" s="101"/>
      <c r="S79" s="101"/>
      <c r="T79" s="101"/>
      <c r="U79" s="101"/>
      <c r="V79" s="101"/>
      <c r="W79" s="101"/>
      <c r="X79" s="101"/>
      <c r="Y79" s="101"/>
      <c r="Z79" s="101"/>
      <c r="AA79" s="101"/>
      <c r="AB79" s="101"/>
      <c r="AC79" s="101"/>
      <c r="AD79" s="101"/>
      <c r="AE79" s="101"/>
      <c r="AF79" s="101"/>
      <c r="AG79" s="101"/>
      <c r="AH79" s="101"/>
      <c r="AI79" s="101"/>
      <c r="AJ79" s="101"/>
      <c r="AK79" s="101"/>
      <c r="AL79" s="101"/>
      <c r="AM79" s="101"/>
      <c r="AN79" s="101"/>
      <c r="AO79" s="101"/>
      <c r="AP79" s="101"/>
      <c r="AQ79" s="101"/>
      <c r="AR79" s="102"/>
    </row>
    <row r="80" spans="2:44" x14ac:dyDescent="0.25">
      <c r="B80" s="103"/>
      <c r="C80" s="302"/>
      <c r="D80" s="303"/>
      <c r="E80" s="303"/>
      <c r="F80" s="303"/>
      <c r="G80" s="303"/>
      <c r="H80" s="248"/>
      <c r="I80" s="104"/>
      <c r="J80" s="101"/>
      <c r="K80" s="101"/>
      <c r="L80" s="101"/>
      <c r="M80" s="101"/>
      <c r="N80" s="101"/>
      <c r="O80" s="101"/>
      <c r="P80" s="101"/>
      <c r="Q80" s="101"/>
      <c r="R80" s="101"/>
      <c r="S80" s="101"/>
      <c r="T80" s="101"/>
      <c r="U80" s="101"/>
      <c r="V80" s="101"/>
      <c r="W80" s="101"/>
      <c r="X80" s="101"/>
      <c r="Y80" s="101"/>
      <c r="Z80" s="101"/>
      <c r="AA80" s="101"/>
      <c r="AB80" s="101"/>
      <c r="AC80" s="101"/>
      <c r="AD80" s="101"/>
      <c r="AE80" s="101"/>
      <c r="AF80" s="101"/>
      <c r="AG80" s="101"/>
      <c r="AH80" s="101"/>
      <c r="AI80" s="101"/>
      <c r="AJ80" s="101"/>
      <c r="AK80" s="101"/>
      <c r="AL80" s="101"/>
      <c r="AM80" s="101"/>
      <c r="AN80" s="101"/>
      <c r="AO80" s="101"/>
      <c r="AP80" s="101"/>
      <c r="AQ80" s="101"/>
      <c r="AR80" s="102"/>
    </row>
    <row r="81" spans="2:44" x14ac:dyDescent="0.25">
      <c r="B81" s="103"/>
      <c r="C81" s="302"/>
      <c r="D81" s="303"/>
      <c r="E81" s="303"/>
      <c r="F81" s="303"/>
      <c r="G81" s="303"/>
      <c r="H81" s="248"/>
      <c r="I81" s="104"/>
      <c r="J81" s="101"/>
      <c r="K81" s="101"/>
      <c r="L81" s="101"/>
      <c r="M81" s="101"/>
      <c r="N81" s="101"/>
      <c r="O81" s="101"/>
      <c r="P81" s="101"/>
      <c r="Q81" s="101"/>
      <c r="R81" s="101"/>
      <c r="S81" s="101"/>
      <c r="T81" s="101"/>
      <c r="U81" s="101"/>
      <c r="V81" s="101"/>
      <c r="W81" s="101"/>
      <c r="X81" s="101"/>
      <c r="Y81" s="101"/>
      <c r="Z81" s="101"/>
      <c r="AA81" s="101"/>
      <c r="AB81" s="101"/>
      <c r="AC81" s="101"/>
      <c r="AD81" s="101"/>
      <c r="AE81" s="101"/>
      <c r="AF81" s="101"/>
      <c r="AG81" s="101"/>
      <c r="AH81" s="101"/>
      <c r="AI81" s="101"/>
      <c r="AJ81" s="101"/>
      <c r="AK81" s="101"/>
      <c r="AL81" s="101"/>
      <c r="AM81" s="101"/>
      <c r="AN81" s="101"/>
      <c r="AO81" s="101"/>
      <c r="AP81" s="101"/>
      <c r="AQ81" s="101"/>
      <c r="AR81" s="102"/>
    </row>
    <row r="82" spans="2:44" x14ac:dyDescent="0.25">
      <c r="B82" s="103"/>
      <c r="C82" s="302"/>
      <c r="D82" s="303"/>
      <c r="E82" s="303"/>
      <c r="F82" s="303"/>
      <c r="G82" s="303"/>
      <c r="H82" s="248"/>
      <c r="I82" s="104"/>
      <c r="J82" s="101"/>
      <c r="K82" s="101"/>
      <c r="L82" s="101"/>
      <c r="M82" s="101"/>
      <c r="N82" s="101"/>
      <c r="O82" s="101"/>
      <c r="P82" s="101"/>
      <c r="Q82" s="101"/>
      <c r="R82" s="101"/>
      <c r="S82" s="101"/>
      <c r="T82" s="101"/>
      <c r="U82" s="101"/>
      <c r="V82" s="101"/>
      <c r="W82" s="101"/>
      <c r="X82" s="101"/>
      <c r="Y82" s="101"/>
      <c r="Z82" s="101"/>
      <c r="AA82" s="101"/>
      <c r="AB82" s="101"/>
      <c r="AC82" s="101"/>
      <c r="AD82" s="101"/>
      <c r="AE82" s="101"/>
      <c r="AF82" s="101"/>
      <c r="AG82" s="101"/>
      <c r="AH82" s="101"/>
      <c r="AI82" s="101"/>
      <c r="AJ82" s="101"/>
      <c r="AK82" s="101"/>
      <c r="AL82" s="101"/>
      <c r="AM82" s="101"/>
      <c r="AN82" s="101"/>
      <c r="AO82" s="101"/>
      <c r="AP82" s="101"/>
      <c r="AQ82" s="101"/>
      <c r="AR82" s="102"/>
    </row>
    <row r="83" spans="2:44" x14ac:dyDescent="0.25">
      <c r="B83" s="103"/>
      <c r="C83" s="302"/>
      <c r="D83" s="303"/>
      <c r="E83" s="303"/>
      <c r="F83" s="303"/>
      <c r="G83" s="303"/>
      <c r="H83" s="248"/>
      <c r="I83" s="104"/>
      <c r="J83" s="101"/>
      <c r="K83" s="101"/>
      <c r="L83" s="101"/>
      <c r="M83" s="101"/>
      <c r="N83" s="101"/>
      <c r="O83" s="101"/>
      <c r="P83" s="101"/>
      <c r="Q83" s="101"/>
      <c r="R83" s="101"/>
      <c r="S83" s="101"/>
      <c r="T83" s="101"/>
      <c r="U83" s="101"/>
      <c r="V83" s="101"/>
      <c r="W83" s="101"/>
      <c r="X83" s="101"/>
      <c r="Y83" s="101"/>
      <c r="Z83" s="101"/>
      <c r="AA83" s="101"/>
      <c r="AB83" s="101"/>
      <c r="AC83" s="101"/>
      <c r="AD83" s="101"/>
      <c r="AE83" s="101"/>
      <c r="AF83" s="101"/>
      <c r="AG83" s="101"/>
      <c r="AH83" s="101"/>
      <c r="AI83" s="101"/>
      <c r="AJ83" s="101"/>
      <c r="AK83" s="101"/>
      <c r="AL83" s="101"/>
      <c r="AM83" s="101"/>
      <c r="AN83" s="101"/>
      <c r="AO83" s="101"/>
      <c r="AP83" s="101"/>
      <c r="AQ83" s="101"/>
      <c r="AR83" s="102"/>
    </row>
    <row r="84" spans="2:44" x14ac:dyDescent="0.25">
      <c r="B84" s="103"/>
      <c r="C84" s="302"/>
      <c r="D84" s="303"/>
      <c r="E84" s="303"/>
      <c r="F84" s="303"/>
      <c r="G84" s="303"/>
      <c r="H84" s="248"/>
      <c r="I84" s="104"/>
      <c r="J84" s="101"/>
      <c r="K84" s="101"/>
      <c r="L84" s="101"/>
      <c r="M84" s="101"/>
      <c r="N84" s="101"/>
      <c r="O84" s="101"/>
      <c r="P84" s="101"/>
      <c r="Q84" s="101"/>
      <c r="R84" s="101"/>
      <c r="S84" s="101"/>
      <c r="T84" s="101"/>
      <c r="U84" s="101"/>
      <c r="V84" s="101"/>
      <c r="W84" s="101"/>
      <c r="X84" s="101"/>
      <c r="Y84" s="101"/>
      <c r="Z84" s="101"/>
      <c r="AA84" s="101"/>
      <c r="AB84" s="101"/>
      <c r="AC84" s="101"/>
      <c r="AD84" s="101"/>
      <c r="AE84" s="101"/>
      <c r="AF84" s="101"/>
      <c r="AG84" s="101"/>
      <c r="AH84" s="101"/>
      <c r="AI84" s="101"/>
      <c r="AJ84" s="101"/>
      <c r="AK84" s="101"/>
      <c r="AL84" s="101"/>
      <c r="AM84" s="101"/>
      <c r="AN84" s="101"/>
      <c r="AO84" s="101"/>
      <c r="AP84" s="101"/>
      <c r="AQ84" s="101"/>
      <c r="AR84" s="102"/>
    </row>
    <row r="85" spans="2:44" x14ac:dyDescent="0.25">
      <c r="B85" s="103"/>
      <c r="C85" s="302"/>
      <c r="D85" s="303"/>
      <c r="E85" s="303"/>
      <c r="F85" s="303"/>
      <c r="G85" s="303"/>
      <c r="H85" s="248"/>
      <c r="I85" s="104"/>
      <c r="J85" s="101"/>
      <c r="K85" s="101"/>
      <c r="L85" s="101"/>
      <c r="M85" s="101"/>
      <c r="N85" s="101"/>
      <c r="O85" s="101"/>
      <c r="P85" s="101"/>
      <c r="Q85" s="101"/>
      <c r="R85" s="101"/>
      <c r="S85" s="101"/>
      <c r="T85" s="101"/>
      <c r="U85" s="101"/>
      <c r="V85" s="101"/>
      <c r="W85" s="101"/>
      <c r="X85" s="101"/>
      <c r="Y85" s="101"/>
      <c r="Z85" s="101"/>
      <c r="AA85" s="101"/>
      <c r="AB85" s="101"/>
      <c r="AC85" s="101"/>
      <c r="AD85" s="101"/>
      <c r="AE85" s="101"/>
      <c r="AF85" s="101"/>
      <c r="AG85" s="101"/>
      <c r="AH85" s="101"/>
      <c r="AI85" s="101"/>
      <c r="AJ85" s="101"/>
      <c r="AK85" s="101"/>
      <c r="AL85" s="101"/>
      <c r="AM85" s="101"/>
      <c r="AN85" s="101"/>
      <c r="AO85" s="101"/>
      <c r="AP85" s="101"/>
      <c r="AQ85" s="101"/>
      <c r="AR85" s="102"/>
    </row>
    <row r="86" spans="2:44" x14ac:dyDescent="0.25">
      <c r="B86" s="103"/>
      <c r="C86" s="302"/>
      <c r="D86" s="303"/>
      <c r="E86" s="303"/>
      <c r="F86" s="303"/>
      <c r="G86" s="303"/>
      <c r="H86" s="248"/>
      <c r="I86" s="104"/>
      <c r="J86" s="101"/>
      <c r="K86" s="101"/>
      <c r="L86" s="101"/>
      <c r="M86" s="101"/>
      <c r="N86" s="101"/>
      <c r="O86" s="101"/>
      <c r="P86" s="101"/>
      <c r="Q86" s="101"/>
      <c r="R86" s="101"/>
      <c r="S86" s="101"/>
      <c r="T86" s="101"/>
      <c r="U86" s="101"/>
      <c r="V86" s="101"/>
      <c r="W86" s="101"/>
      <c r="X86" s="101"/>
      <c r="Y86" s="101"/>
      <c r="Z86" s="101"/>
      <c r="AA86" s="101"/>
      <c r="AB86" s="101"/>
      <c r="AC86" s="101"/>
      <c r="AD86" s="101"/>
      <c r="AE86" s="101"/>
      <c r="AF86" s="101"/>
      <c r="AG86" s="101"/>
      <c r="AH86" s="101"/>
      <c r="AI86" s="101"/>
      <c r="AJ86" s="101"/>
      <c r="AK86" s="101"/>
      <c r="AL86" s="101"/>
      <c r="AM86" s="101"/>
      <c r="AN86" s="101"/>
      <c r="AO86" s="101"/>
      <c r="AP86" s="101"/>
      <c r="AQ86" s="101"/>
      <c r="AR86" s="102"/>
    </row>
    <row r="87" spans="2:44" x14ac:dyDescent="0.25">
      <c r="B87" s="103"/>
      <c r="C87" s="302"/>
      <c r="D87" s="303"/>
      <c r="E87" s="303"/>
      <c r="F87" s="303"/>
      <c r="G87" s="303"/>
      <c r="H87" s="248"/>
      <c r="I87" s="104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101"/>
      <c r="U87" s="101"/>
      <c r="V87" s="101"/>
      <c r="W87" s="101"/>
      <c r="X87" s="101"/>
      <c r="Y87" s="101"/>
      <c r="Z87" s="101"/>
      <c r="AA87" s="101"/>
      <c r="AB87" s="101"/>
      <c r="AC87" s="101"/>
      <c r="AD87" s="101"/>
      <c r="AE87" s="101"/>
      <c r="AF87" s="101"/>
      <c r="AG87" s="101"/>
      <c r="AH87" s="101"/>
      <c r="AI87" s="101"/>
      <c r="AJ87" s="101"/>
      <c r="AK87" s="101"/>
      <c r="AL87" s="101"/>
      <c r="AM87" s="101"/>
      <c r="AN87" s="101"/>
      <c r="AO87" s="101"/>
      <c r="AP87" s="101"/>
      <c r="AQ87" s="101"/>
      <c r="AR87" s="102"/>
    </row>
    <row r="88" spans="2:44" x14ac:dyDescent="0.25">
      <c r="B88" s="103"/>
      <c r="C88" s="302"/>
      <c r="D88" s="303"/>
      <c r="E88" s="303"/>
      <c r="F88" s="303"/>
      <c r="G88" s="303"/>
      <c r="H88" s="248"/>
      <c r="I88" s="104"/>
      <c r="J88" s="101"/>
      <c r="K88" s="101"/>
      <c r="L88" s="101"/>
      <c r="M88" s="101"/>
      <c r="N88" s="101"/>
      <c r="O88" s="101"/>
      <c r="P88" s="101"/>
      <c r="Q88" s="101"/>
      <c r="R88" s="101"/>
      <c r="S88" s="101"/>
      <c r="T88" s="101"/>
      <c r="U88" s="101"/>
      <c r="V88" s="101"/>
      <c r="W88" s="101"/>
      <c r="X88" s="101"/>
      <c r="Y88" s="101"/>
      <c r="Z88" s="101"/>
      <c r="AA88" s="101"/>
      <c r="AB88" s="101"/>
      <c r="AC88" s="101"/>
      <c r="AD88" s="101"/>
      <c r="AE88" s="101"/>
      <c r="AF88" s="101"/>
      <c r="AG88" s="101"/>
      <c r="AH88" s="101"/>
      <c r="AI88" s="101"/>
      <c r="AJ88" s="101"/>
      <c r="AK88" s="101"/>
      <c r="AL88" s="101"/>
      <c r="AM88" s="101"/>
      <c r="AN88" s="101"/>
      <c r="AO88" s="101"/>
      <c r="AP88" s="101"/>
      <c r="AQ88" s="101"/>
      <c r="AR88" s="102"/>
    </row>
    <row r="89" spans="2:44" x14ac:dyDescent="0.25">
      <c r="B89" s="103"/>
      <c r="C89" s="302"/>
      <c r="D89" s="303"/>
      <c r="E89" s="303"/>
      <c r="F89" s="303"/>
      <c r="G89" s="303"/>
      <c r="H89" s="248"/>
      <c r="I89" s="104"/>
      <c r="J89" s="101"/>
      <c r="K89" s="101"/>
      <c r="L89" s="101"/>
      <c r="M89" s="101"/>
      <c r="N89" s="101"/>
      <c r="O89" s="101"/>
      <c r="P89" s="101"/>
      <c r="Q89" s="101"/>
      <c r="R89" s="101"/>
      <c r="S89" s="101"/>
      <c r="T89" s="101"/>
      <c r="U89" s="101"/>
      <c r="V89" s="101"/>
      <c r="W89" s="101"/>
      <c r="X89" s="101"/>
      <c r="Y89" s="101"/>
      <c r="Z89" s="101"/>
      <c r="AA89" s="101"/>
      <c r="AB89" s="101"/>
      <c r="AC89" s="101"/>
      <c r="AD89" s="101"/>
      <c r="AE89" s="101"/>
      <c r="AF89" s="101"/>
      <c r="AG89" s="101"/>
      <c r="AH89" s="101"/>
      <c r="AI89" s="101"/>
      <c r="AJ89" s="101"/>
      <c r="AK89" s="101"/>
      <c r="AL89" s="101"/>
      <c r="AM89" s="101"/>
      <c r="AN89" s="101"/>
      <c r="AO89" s="101"/>
      <c r="AP89" s="101"/>
      <c r="AQ89" s="101"/>
      <c r="AR89" s="102"/>
    </row>
    <row r="90" spans="2:44" x14ac:dyDescent="0.25">
      <c r="B90" s="103"/>
      <c r="C90" s="302"/>
      <c r="D90" s="303"/>
      <c r="E90" s="303"/>
      <c r="F90" s="303"/>
      <c r="G90" s="303"/>
      <c r="H90" s="248"/>
      <c r="I90" s="104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101"/>
      <c r="U90" s="101"/>
      <c r="V90" s="101"/>
      <c r="W90" s="101"/>
      <c r="X90" s="101"/>
      <c r="Y90" s="101"/>
      <c r="Z90" s="101"/>
      <c r="AA90" s="101"/>
      <c r="AB90" s="101"/>
      <c r="AC90" s="101"/>
      <c r="AD90" s="101"/>
      <c r="AE90" s="101"/>
      <c r="AF90" s="101"/>
      <c r="AG90" s="101"/>
      <c r="AH90" s="101"/>
      <c r="AI90" s="101"/>
      <c r="AJ90" s="101"/>
      <c r="AK90" s="101"/>
      <c r="AL90" s="101"/>
      <c r="AM90" s="101"/>
      <c r="AN90" s="101"/>
      <c r="AO90" s="101"/>
      <c r="AP90" s="101"/>
      <c r="AQ90" s="101"/>
      <c r="AR90" s="102"/>
    </row>
    <row r="91" spans="2:44" x14ac:dyDescent="0.25">
      <c r="B91" s="103"/>
      <c r="C91" s="302"/>
      <c r="D91" s="303"/>
      <c r="E91" s="303"/>
      <c r="F91" s="303"/>
      <c r="G91" s="303"/>
      <c r="H91" s="248"/>
      <c r="I91" s="104"/>
      <c r="J91" s="101"/>
      <c r="K91" s="101"/>
      <c r="L91" s="101"/>
      <c r="M91" s="101"/>
      <c r="N91" s="101"/>
      <c r="O91" s="101"/>
      <c r="P91" s="101"/>
      <c r="Q91" s="101"/>
      <c r="R91" s="101"/>
      <c r="S91" s="101"/>
      <c r="T91" s="101"/>
      <c r="U91" s="101"/>
      <c r="V91" s="101"/>
      <c r="W91" s="101"/>
      <c r="X91" s="101"/>
      <c r="Y91" s="101"/>
      <c r="Z91" s="101"/>
      <c r="AA91" s="101"/>
      <c r="AB91" s="101"/>
      <c r="AC91" s="101"/>
      <c r="AD91" s="101"/>
      <c r="AE91" s="101"/>
      <c r="AF91" s="101"/>
      <c r="AG91" s="101"/>
      <c r="AH91" s="101"/>
      <c r="AI91" s="101"/>
      <c r="AJ91" s="101"/>
      <c r="AK91" s="101"/>
      <c r="AL91" s="101"/>
      <c r="AM91" s="101"/>
      <c r="AN91" s="101"/>
      <c r="AO91" s="101"/>
      <c r="AP91" s="101"/>
      <c r="AQ91" s="101"/>
      <c r="AR91" s="102"/>
    </row>
    <row r="92" spans="2:44" x14ac:dyDescent="0.25">
      <c r="B92" s="103"/>
      <c r="C92" s="302"/>
      <c r="D92" s="303"/>
      <c r="E92" s="303"/>
      <c r="F92" s="303"/>
      <c r="G92" s="303"/>
      <c r="H92" s="248"/>
      <c r="I92" s="104"/>
      <c r="J92" s="101"/>
      <c r="K92" s="101"/>
      <c r="L92" s="101"/>
      <c r="M92" s="101"/>
      <c r="N92" s="101"/>
      <c r="O92" s="101"/>
      <c r="P92" s="101"/>
      <c r="Q92" s="101"/>
      <c r="R92" s="101"/>
      <c r="S92" s="101"/>
      <c r="T92" s="101"/>
      <c r="U92" s="101"/>
      <c r="V92" s="101"/>
      <c r="W92" s="101"/>
      <c r="X92" s="101"/>
      <c r="Y92" s="101"/>
      <c r="Z92" s="101"/>
      <c r="AA92" s="101"/>
      <c r="AB92" s="101"/>
      <c r="AC92" s="101"/>
      <c r="AD92" s="101"/>
      <c r="AE92" s="101"/>
      <c r="AF92" s="101"/>
      <c r="AG92" s="101"/>
      <c r="AH92" s="101"/>
      <c r="AI92" s="101"/>
      <c r="AJ92" s="101"/>
      <c r="AK92" s="101"/>
      <c r="AL92" s="101"/>
      <c r="AM92" s="101"/>
      <c r="AN92" s="101"/>
      <c r="AO92" s="101"/>
      <c r="AP92" s="101"/>
      <c r="AQ92" s="101"/>
      <c r="AR92" s="102"/>
    </row>
    <row r="93" spans="2:44" x14ac:dyDescent="0.25">
      <c r="B93" s="103"/>
      <c r="C93" s="302"/>
      <c r="D93" s="303"/>
      <c r="E93" s="303"/>
      <c r="F93" s="303"/>
      <c r="G93" s="303"/>
      <c r="H93" s="248"/>
      <c r="I93" s="104"/>
      <c r="J93" s="101"/>
      <c r="K93" s="101"/>
      <c r="L93" s="101"/>
      <c r="M93" s="101"/>
      <c r="N93" s="101"/>
      <c r="O93" s="101"/>
      <c r="P93" s="101"/>
      <c r="Q93" s="101"/>
      <c r="R93" s="101"/>
      <c r="S93" s="101"/>
      <c r="T93" s="101"/>
      <c r="U93" s="101"/>
      <c r="V93" s="101"/>
      <c r="W93" s="101"/>
      <c r="X93" s="101"/>
      <c r="Y93" s="101"/>
      <c r="Z93" s="101"/>
      <c r="AA93" s="101"/>
      <c r="AB93" s="101"/>
      <c r="AC93" s="101"/>
      <c r="AD93" s="101"/>
      <c r="AE93" s="101"/>
      <c r="AF93" s="101"/>
      <c r="AG93" s="101"/>
      <c r="AH93" s="101"/>
      <c r="AI93" s="101"/>
      <c r="AJ93" s="101"/>
      <c r="AK93" s="101"/>
      <c r="AL93" s="101"/>
      <c r="AM93" s="101"/>
      <c r="AN93" s="101"/>
      <c r="AO93" s="101"/>
      <c r="AP93" s="101"/>
      <c r="AQ93" s="101"/>
      <c r="AR93" s="102"/>
    </row>
    <row r="94" spans="2:44" x14ac:dyDescent="0.25">
      <c r="B94" s="103"/>
      <c r="C94" s="302"/>
      <c r="D94" s="303"/>
      <c r="E94" s="303"/>
      <c r="F94" s="303"/>
      <c r="G94" s="303"/>
      <c r="H94" s="248"/>
      <c r="I94" s="104"/>
      <c r="J94" s="101"/>
      <c r="K94" s="101"/>
      <c r="L94" s="101"/>
      <c r="M94" s="101"/>
      <c r="N94" s="101"/>
      <c r="O94" s="101"/>
      <c r="P94" s="101"/>
      <c r="Q94" s="101"/>
      <c r="R94" s="101"/>
      <c r="S94" s="101"/>
      <c r="T94" s="101"/>
      <c r="U94" s="101"/>
      <c r="V94" s="101"/>
      <c r="W94" s="101"/>
      <c r="X94" s="101"/>
      <c r="Y94" s="101"/>
      <c r="Z94" s="101"/>
      <c r="AA94" s="101"/>
      <c r="AB94" s="101"/>
      <c r="AC94" s="101"/>
      <c r="AD94" s="101"/>
      <c r="AE94" s="101"/>
      <c r="AF94" s="101"/>
      <c r="AG94" s="101"/>
      <c r="AH94" s="101"/>
      <c r="AI94" s="101"/>
      <c r="AJ94" s="101"/>
      <c r="AK94" s="101"/>
      <c r="AL94" s="101"/>
      <c r="AM94" s="101"/>
      <c r="AN94" s="101"/>
      <c r="AO94" s="101"/>
      <c r="AP94" s="101"/>
      <c r="AQ94" s="101"/>
      <c r="AR94" s="102"/>
    </row>
    <row r="95" spans="2:44" x14ac:dyDescent="0.25">
      <c r="B95" s="103"/>
      <c r="C95" s="302"/>
      <c r="D95" s="303"/>
      <c r="E95" s="303"/>
      <c r="F95" s="303"/>
      <c r="G95" s="303"/>
      <c r="H95" s="248"/>
      <c r="I95" s="104"/>
      <c r="J95" s="101"/>
      <c r="K95" s="101"/>
      <c r="L95" s="101"/>
      <c r="M95" s="101"/>
      <c r="N95" s="101"/>
      <c r="O95" s="101"/>
      <c r="P95" s="101"/>
      <c r="Q95" s="101"/>
      <c r="R95" s="101"/>
      <c r="S95" s="101"/>
      <c r="T95" s="101"/>
      <c r="U95" s="101"/>
      <c r="V95" s="101"/>
      <c r="W95" s="101"/>
      <c r="X95" s="101"/>
      <c r="Y95" s="101"/>
      <c r="Z95" s="101"/>
      <c r="AA95" s="101"/>
      <c r="AB95" s="101"/>
      <c r="AC95" s="101"/>
      <c r="AD95" s="101"/>
      <c r="AE95" s="101"/>
      <c r="AF95" s="101"/>
      <c r="AG95" s="101"/>
      <c r="AH95" s="101"/>
      <c r="AI95" s="101"/>
      <c r="AJ95" s="101"/>
      <c r="AK95" s="101"/>
      <c r="AL95" s="101"/>
      <c r="AM95" s="101"/>
      <c r="AN95" s="101"/>
      <c r="AO95" s="101"/>
      <c r="AP95" s="101"/>
      <c r="AQ95" s="101"/>
      <c r="AR95" s="102"/>
    </row>
    <row r="96" spans="2:44" x14ac:dyDescent="0.25">
      <c r="B96" s="103"/>
      <c r="C96" s="302"/>
      <c r="D96" s="303"/>
      <c r="E96" s="303"/>
      <c r="F96" s="303"/>
      <c r="G96" s="303"/>
      <c r="H96" s="248"/>
      <c r="I96" s="104"/>
      <c r="J96" s="101"/>
      <c r="K96" s="101"/>
      <c r="L96" s="101"/>
      <c r="M96" s="101"/>
      <c r="N96" s="101"/>
      <c r="O96" s="101"/>
      <c r="P96" s="101"/>
      <c r="Q96" s="101"/>
      <c r="R96" s="101"/>
      <c r="S96" s="101"/>
      <c r="T96" s="101"/>
      <c r="U96" s="101"/>
      <c r="V96" s="101"/>
      <c r="W96" s="101"/>
      <c r="X96" s="101"/>
      <c r="Y96" s="101"/>
      <c r="Z96" s="101"/>
      <c r="AA96" s="101"/>
      <c r="AB96" s="101"/>
      <c r="AC96" s="101"/>
      <c r="AD96" s="101"/>
      <c r="AE96" s="101"/>
      <c r="AF96" s="101"/>
      <c r="AG96" s="101"/>
      <c r="AH96" s="101"/>
      <c r="AI96" s="101"/>
      <c r="AJ96" s="101"/>
      <c r="AK96" s="101"/>
      <c r="AL96" s="101"/>
      <c r="AM96" s="101"/>
      <c r="AN96" s="101"/>
      <c r="AO96" s="101"/>
      <c r="AP96" s="101"/>
      <c r="AQ96" s="101"/>
      <c r="AR96" s="102"/>
    </row>
    <row r="97" spans="2:44" x14ac:dyDescent="0.25">
      <c r="B97" s="103"/>
      <c r="C97" s="302"/>
      <c r="D97" s="303"/>
      <c r="E97" s="303"/>
      <c r="F97" s="303"/>
      <c r="G97" s="303"/>
      <c r="H97" s="248"/>
      <c r="I97" s="104"/>
      <c r="J97" s="101"/>
      <c r="K97" s="101"/>
      <c r="L97" s="101"/>
      <c r="M97" s="101"/>
      <c r="N97" s="101"/>
      <c r="O97" s="101"/>
      <c r="P97" s="101"/>
      <c r="Q97" s="101"/>
      <c r="R97" s="101"/>
      <c r="S97" s="101"/>
      <c r="T97" s="101"/>
      <c r="U97" s="101"/>
      <c r="V97" s="101"/>
      <c r="W97" s="101"/>
      <c r="X97" s="101"/>
      <c r="Y97" s="101"/>
      <c r="Z97" s="101"/>
      <c r="AA97" s="101"/>
      <c r="AB97" s="101"/>
      <c r="AC97" s="101"/>
      <c r="AD97" s="101"/>
      <c r="AE97" s="101"/>
      <c r="AF97" s="101"/>
      <c r="AG97" s="101"/>
      <c r="AH97" s="101"/>
      <c r="AI97" s="101"/>
      <c r="AJ97" s="101"/>
      <c r="AK97" s="101"/>
      <c r="AL97" s="101"/>
      <c r="AM97" s="101"/>
      <c r="AN97" s="101"/>
      <c r="AO97" s="101"/>
      <c r="AP97" s="101"/>
      <c r="AQ97" s="101"/>
      <c r="AR97" s="102"/>
    </row>
    <row r="98" spans="2:44" x14ac:dyDescent="0.25">
      <c r="B98" s="103"/>
      <c r="C98" s="302"/>
      <c r="D98" s="303"/>
      <c r="E98" s="303"/>
      <c r="F98" s="303"/>
      <c r="G98" s="303"/>
      <c r="H98" s="248"/>
      <c r="I98" s="104"/>
      <c r="J98" s="101"/>
      <c r="K98" s="101"/>
      <c r="L98" s="101"/>
      <c r="M98" s="101"/>
      <c r="N98" s="101"/>
      <c r="O98" s="101"/>
      <c r="P98" s="101"/>
      <c r="Q98" s="101"/>
      <c r="R98" s="101"/>
      <c r="S98" s="101"/>
      <c r="T98" s="101"/>
      <c r="U98" s="101"/>
      <c r="V98" s="101"/>
      <c r="W98" s="101"/>
      <c r="X98" s="101"/>
      <c r="Y98" s="101"/>
      <c r="Z98" s="101"/>
      <c r="AA98" s="101"/>
      <c r="AB98" s="101"/>
      <c r="AC98" s="101"/>
      <c r="AD98" s="101"/>
      <c r="AE98" s="101"/>
      <c r="AF98" s="101"/>
      <c r="AG98" s="101"/>
      <c r="AH98" s="101"/>
      <c r="AI98" s="101"/>
      <c r="AJ98" s="101"/>
      <c r="AK98" s="101"/>
      <c r="AL98" s="101"/>
      <c r="AM98" s="101"/>
      <c r="AN98" s="101"/>
      <c r="AO98" s="101"/>
      <c r="AP98" s="101"/>
      <c r="AQ98" s="101"/>
      <c r="AR98" s="102"/>
    </row>
    <row r="99" spans="2:44" x14ac:dyDescent="0.25">
      <c r="B99" s="103"/>
      <c r="C99" s="302"/>
      <c r="D99" s="303"/>
      <c r="E99" s="303"/>
      <c r="F99" s="303"/>
      <c r="G99" s="303"/>
      <c r="H99" s="248"/>
      <c r="I99" s="104"/>
      <c r="J99" s="101"/>
      <c r="K99" s="101"/>
      <c r="L99" s="101"/>
      <c r="M99" s="101"/>
      <c r="N99" s="101"/>
      <c r="O99" s="101"/>
      <c r="P99" s="101"/>
      <c r="Q99" s="101"/>
      <c r="R99" s="101"/>
      <c r="S99" s="101"/>
      <c r="T99" s="101"/>
      <c r="U99" s="101"/>
      <c r="V99" s="101"/>
      <c r="W99" s="101"/>
      <c r="X99" s="101"/>
      <c r="Y99" s="101"/>
      <c r="Z99" s="101"/>
      <c r="AA99" s="101"/>
      <c r="AB99" s="101"/>
      <c r="AC99" s="101"/>
      <c r="AD99" s="101"/>
      <c r="AE99" s="101"/>
      <c r="AF99" s="101"/>
      <c r="AG99" s="101"/>
      <c r="AH99" s="101"/>
      <c r="AI99" s="101"/>
      <c r="AJ99" s="101"/>
      <c r="AK99" s="101"/>
      <c r="AL99" s="101"/>
      <c r="AM99" s="101"/>
      <c r="AN99" s="101"/>
      <c r="AO99" s="101"/>
      <c r="AP99" s="101"/>
      <c r="AQ99" s="101"/>
      <c r="AR99" s="102"/>
    </row>
    <row r="100" spans="2:44" x14ac:dyDescent="0.25">
      <c r="B100" s="103"/>
      <c r="C100" s="302"/>
      <c r="D100" s="303"/>
      <c r="E100" s="303"/>
      <c r="F100" s="303"/>
      <c r="G100" s="303"/>
      <c r="H100" s="248"/>
      <c r="I100" s="104"/>
      <c r="J100" s="101"/>
      <c r="K100" s="101"/>
      <c r="L100" s="101"/>
      <c r="M100" s="101"/>
      <c r="N100" s="101"/>
      <c r="O100" s="101"/>
      <c r="P100" s="101"/>
      <c r="Q100" s="101"/>
      <c r="R100" s="101"/>
      <c r="S100" s="101"/>
      <c r="T100" s="101"/>
      <c r="U100" s="101"/>
      <c r="V100" s="101"/>
      <c r="W100" s="101"/>
      <c r="X100" s="101"/>
      <c r="Y100" s="101"/>
      <c r="Z100" s="101"/>
      <c r="AA100" s="101"/>
      <c r="AB100" s="101"/>
      <c r="AC100" s="101"/>
      <c r="AD100" s="101"/>
      <c r="AE100" s="101"/>
      <c r="AF100" s="101"/>
      <c r="AG100" s="101"/>
      <c r="AH100" s="101"/>
      <c r="AI100" s="101"/>
      <c r="AJ100" s="101"/>
      <c r="AK100" s="101"/>
      <c r="AL100" s="101"/>
      <c r="AM100" s="101"/>
      <c r="AN100" s="101"/>
      <c r="AO100" s="101"/>
      <c r="AP100" s="101"/>
      <c r="AQ100" s="101"/>
      <c r="AR100" s="102"/>
    </row>
    <row r="101" spans="2:44" x14ac:dyDescent="0.25">
      <c r="B101" s="103"/>
      <c r="C101" s="302"/>
      <c r="D101" s="303"/>
      <c r="E101" s="303"/>
      <c r="F101" s="303"/>
      <c r="G101" s="303"/>
      <c r="H101" s="248"/>
      <c r="I101" s="104"/>
      <c r="J101" s="101"/>
      <c r="K101" s="101"/>
      <c r="L101" s="101"/>
      <c r="M101" s="101"/>
      <c r="N101" s="101"/>
      <c r="O101" s="101"/>
      <c r="P101" s="101"/>
      <c r="Q101" s="101"/>
      <c r="R101" s="101"/>
      <c r="S101" s="101"/>
      <c r="T101" s="101"/>
      <c r="U101" s="101"/>
      <c r="V101" s="101"/>
      <c r="W101" s="101"/>
      <c r="X101" s="101"/>
      <c r="Y101" s="101"/>
      <c r="Z101" s="101"/>
      <c r="AA101" s="101"/>
      <c r="AB101" s="101"/>
      <c r="AC101" s="101"/>
      <c r="AD101" s="101"/>
      <c r="AE101" s="101"/>
      <c r="AF101" s="101"/>
      <c r="AG101" s="101"/>
      <c r="AH101" s="101"/>
      <c r="AI101" s="101"/>
      <c r="AJ101" s="101"/>
      <c r="AK101" s="101"/>
      <c r="AL101" s="101"/>
      <c r="AM101" s="101"/>
      <c r="AN101" s="101"/>
      <c r="AO101" s="101"/>
      <c r="AP101" s="101"/>
      <c r="AQ101" s="101"/>
      <c r="AR101" s="102"/>
    </row>
    <row r="102" spans="2:44" x14ac:dyDescent="0.25">
      <c r="B102" s="103"/>
      <c r="C102" s="302"/>
      <c r="D102" s="303"/>
      <c r="E102" s="303"/>
      <c r="F102" s="303"/>
      <c r="G102" s="303"/>
      <c r="H102" s="248"/>
      <c r="I102" s="104"/>
      <c r="J102" s="101"/>
      <c r="K102" s="101"/>
      <c r="L102" s="101"/>
      <c r="M102" s="101"/>
      <c r="N102" s="101"/>
      <c r="O102" s="101"/>
      <c r="P102" s="101"/>
      <c r="Q102" s="101"/>
      <c r="R102" s="101"/>
      <c r="S102" s="101"/>
      <c r="T102" s="101"/>
      <c r="U102" s="101"/>
      <c r="V102" s="101"/>
      <c r="W102" s="101"/>
      <c r="X102" s="101"/>
      <c r="Y102" s="101"/>
      <c r="Z102" s="101"/>
      <c r="AA102" s="101"/>
      <c r="AB102" s="101"/>
      <c r="AC102" s="101"/>
      <c r="AD102" s="101"/>
      <c r="AE102" s="101"/>
      <c r="AF102" s="101"/>
      <c r="AG102" s="101"/>
      <c r="AH102" s="101"/>
      <c r="AI102" s="101"/>
      <c r="AJ102" s="101"/>
      <c r="AK102" s="101"/>
      <c r="AL102" s="101"/>
      <c r="AM102" s="101"/>
      <c r="AN102" s="101"/>
      <c r="AO102" s="101"/>
      <c r="AP102" s="101"/>
      <c r="AQ102" s="101"/>
      <c r="AR102" s="102"/>
    </row>
    <row r="103" spans="2:44" x14ac:dyDescent="0.25">
      <c r="B103" s="103"/>
      <c r="C103" s="302"/>
      <c r="D103" s="303"/>
      <c r="E103" s="303"/>
      <c r="F103" s="303"/>
      <c r="G103" s="303"/>
      <c r="H103" s="248"/>
      <c r="I103" s="104"/>
      <c r="J103" s="101"/>
      <c r="K103" s="101"/>
      <c r="L103" s="101"/>
      <c r="M103" s="101"/>
      <c r="N103" s="101"/>
      <c r="O103" s="101"/>
      <c r="P103" s="101"/>
      <c r="Q103" s="101"/>
      <c r="R103" s="101"/>
      <c r="S103" s="101"/>
      <c r="T103" s="101"/>
      <c r="U103" s="101"/>
      <c r="V103" s="101"/>
      <c r="W103" s="101"/>
      <c r="X103" s="101"/>
      <c r="Y103" s="101"/>
      <c r="Z103" s="101"/>
      <c r="AA103" s="101"/>
      <c r="AB103" s="101"/>
      <c r="AC103" s="101"/>
      <c r="AD103" s="101"/>
      <c r="AE103" s="101"/>
      <c r="AF103" s="101"/>
      <c r="AG103" s="101"/>
      <c r="AH103" s="101"/>
      <c r="AI103" s="101"/>
      <c r="AJ103" s="101"/>
      <c r="AK103" s="101"/>
      <c r="AL103" s="101"/>
      <c r="AM103" s="101"/>
      <c r="AN103" s="101"/>
      <c r="AO103" s="101"/>
      <c r="AP103" s="101"/>
      <c r="AQ103" s="101"/>
      <c r="AR103" s="102"/>
    </row>
    <row r="104" spans="2:44" x14ac:dyDescent="0.25">
      <c r="B104" s="103"/>
      <c r="C104" s="302"/>
      <c r="D104" s="303"/>
      <c r="E104" s="303"/>
      <c r="F104" s="303"/>
      <c r="G104" s="303"/>
      <c r="H104" s="248"/>
      <c r="I104" s="104"/>
      <c r="J104" s="101"/>
      <c r="K104" s="101"/>
      <c r="L104" s="101"/>
      <c r="M104" s="101"/>
      <c r="N104" s="101"/>
      <c r="O104" s="101"/>
      <c r="P104" s="101"/>
      <c r="Q104" s="101"/>
      <c r="R104" s="101"/>
      <c r="S104" s="101"/>
      <c r="T104" s="101"/>
      <c r="U104" s="101"/>
      <c r="V104" s="101"/>
      <c r="W104" s="101"/>
      <c r="X104" s="101"/>
      <c r="Y104" s="101"/>
      <c r="Z104" s="101"/>
      <c r="AA104" s="101"/>
      <c r="AB104" s="101"/>
      <c r="AC104" s="101"/>
      <c r="AD104" s="101"/>
      <c r="AE104" s="101"/>
      <c r="AF104" s="101"/>
      <c r="AG104" s="101"/>
      <c r="AH104" s="101"/>
      <c r="AI104" s="101"/>
      <c r="AJ104" s="101"/>
      <c r="AK104" s="101"/>
      <c r="AL104" s="101"/>
      <c r="AM104" s="101"/>
      <c r="AN104" s="101"/>
      <c r="AO104" s="101"/>
      <c r="AP104" s="101"/>
      <c r="AQ104" s="101"/>
      <c r="AR104" s="102"/>
    </row>
    <row r="105" spans="2:44" x14ac:dyDescent="0.25">
      <c r="B105" s="103"/>
      <c r="C105" s="302"/>
      <c r="D105" s="303"/>
      <c r="E105" s="303"/>
      <c r="F105" s="303"/>
      <c r="G105" s="303"/>
      <c r="H105" s="248"/>
      <c r="I105" s="104"/>
      <c r="J105" s="101"/>
      <c r="K105" s="101"/>
      <c r="L105" s="101"/>
      <c r="M105" s="101"/>
      <c r="N105" s="101"/>
      <c r="O105" s="101"/>
      <c r="P105" s="101"/>
      <c r="Q105" s="101"/>
      <c r="R105" s="101"/>
      <c r="S105" s="101"/>
      <c r="T105" s="101"/>
      <c r="U105" s="101"/>
      <c r="V105" s="101"/>
      <c r="W105" s="101"/>
      <c r="X105" s="101"/>
      <c r="Y105" s="101"/>
      <c r="Z105" s="101"/>
      <c r="AA105" s="101"/>
      <c r="AB105" s="101"/>
      <c r="AC105" s="101"/>
      <c r="AD105" s="101"/>
      <c r="AE105" s="101"/>
      <c r="AF105" s="101"/>
      <c r="AG105" s="101"/>
      <c r="AH105" s="101"/>
      <c r="AI105" s="101"/>
      <c r="AJ105" s="101"/>
      <c r="AK105" s="101"/>
      <c r="AL105" s="101"/>
      <c r="AM105" s="101"/>
      <c r="AN105" s="101"/>
      <c r="AO105" s="101"/>
      <c r="AP105" s="101"/>
      <c r="AQ105" s="101"/>
      <c r="AR105" s="102"/>
    </row>
    <row r="106" spans="2:44" x14ac:dyDescent="0.25">
      <c r="B106" s="103"/>
      <c r="C106" s="302"/>
      <c r="D106" s="303"/>
      <c r="E106" s="303"/>
      <c r="F106" s="303"/>
      <c r="G106" s="303"/>
      <c r="H106" s="248"/>
      <c r="I106" s="104"/>
      <c r="J106" s="101"/>
      <c r="K106" s="101"/>
      <c r="L106" s="101"/>
      <c r="M106" s="101"/>
      <c r="N106" s="101"/>
      <c r="O106" s="101"/>
      <c r="P106" s="101"/>
      <c r="Q106" s="101"/>
      <c r="R106" s="101"/>
      <c r="S106" s="101"/>
      <c r="T106" s="101"/>
      <c r="U106" s="101"/>
      <c r="V106" s="101"/>
      <c r="W106" s="101"/>
      <c r="X106" s="101"/>
      <c r="Y106" s="101"/>
      <c r="Z106" s="101"/>
      <c r="AA106" s="101"/>
      <c r="AB106" s="101"/>
      <c r="AC106" s="101"/>
      <c r="AD106" s="101"/>
      <c r="AE106" s="101"/>
      <c r="AF106" s="101"/>
      <c r="AG106" s="101"/>
      <c r="AH106" s="101"/>
      <c r="AI106" s="101"/>
      <c r="AJ106" s="101"/>
      <c r="AK106" s="101"/>
      <c r="AL106" s="101"/>
      <c r="AM106" s="101"/>
      <c r="AN106" s="101"/>
      <c r="AO106" s="101"/>
      <c r="AP106" s="101"/>
      <c r="AQ106" s="101"/>
      <c r="AR106" s="102"/>
    </row>
    <row r="107" spans="2:44" x14ac:dyDescent="0.25">
      <c r="B107" s="103"/>
      <c r="C107" s="302"/>
      <c r="D107" s="303"/>
      <c r="E107" s="303"/>
      <c r="F107" s="303"/>
      <c r="G107" s="303"/>
      <c r="H107" s="248"/>
      <c r="I107" s="104"/>
      <c r="J107" s="101"/>
      <c r="K107" s="101"/>
      <c r="L107" s="101"/>
      <c r="M107" s="101"/>
      <c r="N107" s="101"/>
      <c r="O107" s="101"/>
      <c r="P107" s="101"/>
      <c r="Q107" s="101"/>
      <c r="R107" s="101"/>
      <c r="S107" s="101"/>
      <c r="T107" s="101"/>
      <c r="U107" s="101"/>
      <c r="V107" s="101"/>
      <c r="W107" s="101"/>
      <c r="X107" s="101"/>
      <c r="Y107" s="101"/>
      <c r="Z107" s="101"/>
      <c r="AA107" s="101"/>
      <c r="AB107" s="101"/>
      <c r="AC107" s="101"/>
      <c r="AD107" s="101"/>
      <c r="AE107" s="101"/>
      <c r="AF107" s="101"/>
      <c r="AG107" s="101"/>
      <c r="AH107" s="101"/>
      <c r="AI107" s="101"/>
      <c r="AJ107" s="101"/>
      <c r="AK107" s="101"/>
      <c r="AL107" s="101"/>
      <c r="AM107" s="101"/>
      <c r="AN107" s="101"/>
      <c r="AO107" s="101"/>
      <c r="AP107" s="101"/>
      <c r="AQ107" s="101"/>
      <c r="AR107" s="102"/>
    </row>
    <row r="108" spans="2:44" x14ac:dyDescent="0.25">
      <c r="B108" s="103"/>
      <c r="C108" s="302"/>
      <c r="D108" s="303"/>
      <c r="E108" s="303"/>
      <c r="F108" s="303"/>
      <c r="G108" s="303"/>
      <c r="H108" s="248"/>
      <c r="I108" s="104"/>
      <c r="J108" s="101"/>
      <c r="K108" s="101"/>
      <c r="L108" s="101"/>
      <c r="M108" s="101"/>
      <c r="N108" s="101"/>
      <c r="O108" s="101"/>
      <c r="P108" s="101"/>
      <c r="Q108" s="101"/>
      <c r="R108" s="101"/>
      <c r="S108" s="101"/>
      <c r="T108" s="101"/>
      <c r="U108" s="101"/>
      <c r="V108" s="101"/>
      <c r="W108" s="101"/>
      <c r="X108" s="101"/>
      <c r="Y108" s="101"/>
      <c r="Z108" s="101"/>
      <c r="AA108" s="101"/>
      <c r="AB108" s="101"/>
      <c r="AC108" s="101"/>
      <c r="AD108" s="101"/>
      <c r="AE108" s="101"/>
      <c r="AF108" s="101"/>
      <c r="AG108" s="101"/>
      <c r="AH108" s="101"/>
      <c r="AI108" s="101"/>
      <c r="AJ108" s="101"/>
      <c r="AK108" s="101"/>
      <c r="AL108" s="101"/>
      <c r="AM108" s="101"/>
      <c r="AN108" s="101"/>
      <c r="AO108" s="101"/>
      <c r="AP108" s="101"/>
      <c r="AQ108" s="101"/>
      <c r="AR108" s="102"/>
    </row>
    <row r="109" spans="2:44" x14ac:dyDescent="0.25">
      <c r="B109" s="103"/>
      <c r="C109" s="302"/>
      <c r="D109" s="303"/>
      <c r="E109" s="303"/>
      <c r="F109" s="303"/>
      <c r="G109" s="303"/>
      <c r="H109" s="248"/>
      <c r="I109" s="104"/>
      <c r="J109" s="101"/>
      <c r="K109" s="101"/>
      <c r="L109" s="101"/>
      <c r="M109" s="101"/>
      <c r="N109" s="101"/>
      <c r="O109" s="101"/>
      <c r="P109" s="101"/>
      <c r="Q109" s="101"/>
      <c r="R109" s="101"/>
      <c r="S109" s="101"/>
      <c r="T109" s="101"/>
      <c r="U109" s="101"/>
      <c r="V109" s="101"/>
      <c r="W109" s="101"/>
      <c r="X109" s="101"/>
      <c r="Y109" s="101"/>
      <c r="Z109" s="101"/>
      <c r="AA109" s="101"/>
      <c r="AB109" s="101"/>
      <c r="AC109" s="101"/>
      <c r="AD109" s="101"/>
      <c r="AE109" s="101"/>
      <c r="AF109" s="101"/>
      <c r="AG109" s="101"/>
      <c r="AH109" s="101"/>
      <c r="AI109" s="101"/>
      <c r="AJ109" s="101"/>
      <c r="AK109" s="101"/>
      <c r="AL109" s="101"/>
      <c r="AM109" s="101"/>
      <c r="AN109" s="101"/>
      <c r="AO109" s="101"/>
      <c r="AP109" s="101"/>
      <c r="AQ109" s="101"/>
      <c r="AR109" s="102"/>
    </row>
    <row r="110" spans="2:44" x14ac:dyDescent="0.25">
      <c r="B110" s="103"/>
      <c r="C110" s="302"/>
      <c r="D110" s="303"/>
      <c r="E110" s="303"/>
      <c r="F110" s="303"/>
      <c r="G110" s="303"/>
      <c r="H110" s="248"/>
      <c r="I110" s="104"/>
      <c r="J110" s="101"/>
      <c r="K110" s="101"/>
      <c r="L110" s="101"/>
      <c r="M110" s="101"/>
      <c r="N110" s="101"/>
      <c r="O110" s="101"/>
      <c r="P110" s="101"/>
      <c r="Q110" s="101"/>
      <c r="R110" s="101"/>
      <c r="S110" s="101"/>
      <c r="T110" s="101"/>
      <c r="U110" s="101"/>
      <c r="V110" s="101"/>
      <c r="W110" s="101"/>
      <c r="X110" s="101"/>
      <c r="Y110" s="101"/>
      <c r="Z110" s="101"/>
      <c r="AA110" s="101"/>
      <c r="AB110" s="101"/>
      <c r="AC110" s="101"/>
      <c r="AD110" s="101"/>
      <c r="AE110" s="101"/>
      <c r="AF110" s="101"/>
      <c r="AG110" s="101"/>
      <c r="AH110" s="101"/>
      <c r="AI110" s="101"/>
      <c r="AJ110" s="101"/>
      <c r="AK110" s="101"/>
      <c r="AL110" s="101"/>
      <c r="AM110" s="101"/>
      <c r="AN110" s="101"/>
      <c r="AO110" s="101"/>
      <c r="AP110" s="101"/>
      <c r="AQ110" s="101"/>
      <c r="AR110" s="102"/>
    </row>
    <row r="111" spans="2:44" x14ac:dyDescent="0.25">
      <c r="B111" s="103"/>
      <c r="C111" s="302"/>
      <c r="D111" s="303"/>
      <c r="E111" s="303"/>
      <c r="F111" s="303"/>
      <c r="G111" s="303"/>
      <c r="H111" s="248"/>
      <c r="I111" s="104"/>
      <c r="J111" s="101"/>
      <c r="K111" s="101"/>
      <c r="L111" s="101"/>
      <c r="M111" s="101"/>
      <c r="N111" s="101"/>
      <c r="O111" s="101"/>
      <c r="P111" s="101"/>
      <c r="Q111" s="101"/>
      <c r="R111" s="101"/>
      <c r="S111" s="101"/>
      <c r="T111" s="101"/>
      <c r="U111" s="101"/>
      <c r="V111" s="101"/>
      <c r="W111" s="101"/>
      <c r="X111" s="101"/>
      <c r="Y111" s="101"/>
      <c r="Z111" s="101"/>
      <c r="AA111" s="101"/>
      <c r="AB111" s="101"/>
      <c r="AC111" s="101"/>
      <c r="AD111" s="101"/>
      <c r="AE111" s="101"/>
      <c r="AF111" s="101"/>
      <c r="AG111" s="101"/>
      <c r="AH111" s="101"/>
      <c r="AI111" s="101"/>
      <c r="AJ111" s="101"/>
      <c r="AK111" s="101"/>
      <c r="AL111" s="101"/>
      <c r="AM111" s="101"/>
      <c r="AN111" s="101"/>
      <c r="AO111" s="101"/>
      <c r="AP111" s="101"/>
      <c r="AQ111" s="101"/>
      <c r="AR111" s="102"/>
    </row>
    <row r="112" spans="2:44" x14ac:dyDescent="0.25">
      <c r="B112" s="103"/>
      <c r="C112" s="302"/>
      <c r="D112" s="303"/>
      <c r="E112" s="303"/>
      <c r="F112" s="303"/>
      <c r="G112" s="303"/>
      <c r="H112" s="248"/>
      <c r="I112" s="104"/>
      <c r="J112" s="101"/>
      <c r="K112" s="101"/>
      <c r="L112" s="101"/>
      <c r="M112" s="101"/>
      <c r="N112" s="101"/>
      <c r="O112" s="101"/>
      <c r="P112" s="101"/>
      <c r="Q112" s="101"/>
      <c r="R112" s="101"/>
      <c r="S112" s="101"/>
      <c r="T112" s="101"/>
      <c r="U112" s="101"/>
      <c r="V112" s="101"/>
      <c r="W112" s="101"/>
      <c r="X112" s="101"/>
      <c r="Y112" s="101"/>
      <c r="Z112" s="101"/>
      <c r="AA112" s="101"/>
      <c r="AB112" s="101"/>
      <c r="AC112" s="101"/>
      <c r="AD112" s="101"/>
      <c r="AE112" s="101"/>
      <c r="AF112" s="101"/>
      <c r="AG112" s="101"/>
      <c r="AH112" s="101"/>
      <c r="AI112" s="101"/>
      <c r="AJ112" s="101"/>
      <c r="AK112" s="101"/>
      <c r="AL112" s="101"/>
      <c r="AM112" s="101"/>
      <c r="AN112" s="101"/>
      <c r="AO112" s="101"/>
      <c r="AP112" s="101"/>
      <c r="AQ112" s="101"/>
      <c r="AR112" s="102"/>
    </row>
    <row r="113" spans="2:44" x14ac:dyDescent="0.25">
      <c r="B113" s="103"/>
      <c r="C113" s="302"/>
      <c r="D113" s="303"/>
      <c r="E113" s="303"/>
      <c r="F113" s="303"/>
      <c r="G113" s="303"/>
      <c r="H113" s="248"/>
      <c r="I113" s="104"/>
      <c r="J113" s="101"/>
      <c r="K113" s="101"/>
      <c r="L113" s="101"/>
      <c r="M113" s="101"/>
      <c r="N113" s="101"/>
      <c r="O113" s="101"/>
      <c r="P113" s="101"/>
      <c r="Q113" s="101"/>
      <c r="R113" s="101"/>
      <c r="S113" s="101"/>
      <c r="T113" s="101"/>
      <c r="U113" s="101"/>
      <c r="V113" s="101"/>
      <c r="W113" s="101"/>
      <c r="X113" s="101"/>
      <c r="Y113" s="101"/>
      <c r="Z113" s="101"/>
      <c r="AA113" s="101"/>
      <c r="AB113" s="101"/>
      <c r="AC113" s="101"/>
      <c r="AD113" s="101"/>
      <c r="AE113" s="101"/>
      <c r="AF113" s="101"/>
      <c r="AG113" s="101"/>
      <c r="AH113" s="101"/>
      <c r="AI113" s="101"/>
      <c r="AJ113" s="101"/>
      <c r="AK113" s="101"/>
      <c r="AL113" s="101"/>
      <c r="AM113" s="101"/>
      <c r="AN113" s="101"/>
      <c r="AO113" s="101"/>
      <c r="AP113" s="101"/>
      <c r="AQ113" s="101"/>
      <c r="AR113" s="102"/>
    </row>
    <row r="114" spans="2:44" x14ac:dyDescent="0.25">
      <c r="B114" s="103"/>
      <c r="C114" s="302"/>
      <c r="D114" s="303"/>
      <c r="E114" s="303"/>
      <c r="F114" s="303"/>
      <c r="G114" s="303"/>
      <c r="H114" s="248"/>
      <c r="I114" s="104"/>
      <c r="J114" s="101"/>
      <c r="K114" s="101"/>
      <c r="L114" s="101"/>
      <c r="M114" s="101"/>
      <c r="N114" s="101"/>
      <c r="O114" s="101"/>
      <c r="P114" s="101"/>
      <c r="Q114" s="101"/>
      <c r="R114" s="101"/>
      <c r="S114" s="101"/>
      <c r="T114" s="101"/>
      <c r="U114" s="101"/>
      <c r="V114" s="101"/>
      <c r="W114" s="101"/>
      <c r="X114" s="101"/>
      <c r="Y114" s="101"/>
      <c r="Z114" s="101"/>
      <c r="AA114" s="101"/>
      <c r="AB114" s="101"/>
      <c r="AC114" s="101"/>
      <c r="AD114" s="101"/>
      <c r="AE114" s="101"/>
      <c r="AF114" s="101"/>
      <c r="AG114" s="101"/>
      <c r="AH114" s="101"/>
      <c r="AI114" s="101"/>
      <c r="AJ114" s="101"/>
      <c r="AK114" s="101"/>
      <c r="AL114" s="101"/>
      <c r="AM114" s="101"/>
      <c r="AN114" s="101"/>
      <c r="AO114" s="101"/>
      <c r="AP114" s="101"/>
      <c r="AQ114" s="101"/>
      <c r="AR114" s="102"/>
    </row>
    <row r="115" spans="2:44" x14ac:dyDescent="0.25">
      <c r="B115" s="103"/>
      <c r="C115" s="302"/>
      <c r="D115" s="303"/>
      <c r="E115" s="303"/>
      <c r="F115" s="303"/>
      <c r="G115" s="303"/>
      <c r="H115" s="248"/>
      <c r="I115" s="104"/>
      <c r="J115" s="101"/>
      <c r="K115" s="101"/>
      <c r="L115" s="101"/>
      <c r="M115" s="101"/>
      <c r="N115" s="101"/>
      <c r="O115" s="101"/>
      <c r="P115" s="101"/>
      <c r="Q115" s="101"/>
      <c r="R115" s="101"/>
      <c r="S115" s="101"/>
      <c r="T115" s="101"/>
      <c r="U115" s="101"/>
      <c r="V115" s="101"/>
      <c r="W115" s="101"/>
      <c r="X115" s="101"/>
      <c r="Y115" s="101"/>
      <c r="Z115" s="101"/>
      <c r="AA115" s="101"/>
      <c r="AB115" s="101"/>
      <c r="AC115" s="101"/>
      <c r="AD115" s="101"/>
      <c r="AE115" s="101"/>
      <c r="AF115" s="101"/>
      <c r="AG115" s="101"/>
      <c r="AH115" s="101"/>
      <c r="AI115" s="101"/>
      <c r="AJ115" s="101"/>
      <c r="AK115" s="101"/>
      <c r="AL115" s="101"/>
      <c r="AM115" s="101"/>
      <c r="AN115" s="101"/>
      <c r="AO115" s="101"/>
      <c r="AP115" s="101"/>
      <c r="AQ115" s="101"/>
      <c r="AR115" s="102"/>
    </row>
    <row r="116" spans="2:44" x14ac:dyDescent="0.25">
      <c r="B116" s="103"/>
      <c r="C116" s="302"/>
      <c r="D116" s="303"/>
      <c r="E116" s="303"/>
      <c r="F116" s="303"/>
      <c r="G116" s="303"/>
      <c r="H116" s="248"/>
      <c r="I116" s="104"/>
      <c r="J116" s="101"/>
      <c r="K116" s="101"/>
      <c r="L116" s="101"/>
      <c r="M116" s="101"/>
      <c r="N116" s="101"/>
      <c r="O116" s="101"/>
      <c r="P116" s="101"/>
      <c r="Q116" s="101"/>
      <c r="R116" s="101"/>
      <c r="S116" s="101"/>
      <c r="T116" s="101"/>
      <c r="U116" s="101"/>
      <c r="V116" s="101"/>
      <c r="W116" s="101"/>
      <c r="X116" s="101"/>
      <c r="Y116" s="101"/>
      <c r="Z116" s="101"/>
      <c r="AA116" s="101"/>
      <c r="AB116" s="101"/>
      <c r="AC116" s="101"/>
      <c r="AD116" s="101"/>
      <c r="AE116" s="101"/>
      <c r="AF116" s="101"/>
      <c r="AG116" s="101"/>
      <c r="AH116" s="101"/>
      <c r="AI116" s="101"/>
      <c r="AJ116" s="101"/>
      <c r="AK116" s="101"/>
      <c r="AL116" s="101"/>
      <c r="AM116" s="101"/>
      <c r="AN116" s="101"/>
      <c r="AO116" s="101"/>
      <c r="AP116" s="101"/>
      <c r="AQ116" s="101"/>
      <c r="AR116" s="102"/>
    </row>
    <row r="117" spans="2:44" x14ac:dyDescent="0.25">
      <c r="B117" s="103"/>
      <c r="C117" s="302"/>
      <c r="D117" s="303"/>
      <c r="E117" s="303"/>
      <c r="F117" s="303"/>
      <c r="G117" s="303"/>
      <c r="H117" s="248"/>
      <c r="I117" s="104"/>
      <c r="J117" s="101"/>
      <c r="K117" s="101"/>
      <c r="L117" s="101"/>
      <c r="M117" s="101"/>
      <c r="N117" s="101"/>
      <c r="O117" s="101"/>
      <c r="P117" s="101"/>
      <c r="Q117" s="101"/>
      <c r="R117" s="101"/>
      <c r="S117" s="101"/>
      <c r="T117" s="101"/>
      <c r="U117" s="101"/>
      <c r="V117" s="101"/>
      <c r="W117" s="101"/>
      <c r="X117" s="101"/>
      <c r="Y117" s="101"/>
      <c r="Z117" s="101"/>
      <c r="AA117" s="101"/>
      <c r="AB117" s="101"/>
      <c r="AC117" s="101"/>
      <c r="AD117" s="101"/>
      <c r="AE117" s="101"/>
      <c r="AF117" s="101"/>
      <c r="AG117" s="101"/>
      <c r="AH117" s="101"/>
      <c r="AI117" s="101"/>
      <c r="AJ117" s="101"/>
      <c r="AK117" s="101"/>
      <c r="AL117" s="101"/>
      <c r="AM117" s="101"/>
      <c r="AN117" s="101"/>
      <c r="AO117" s="101"/>
      <c r="AP117" s="101"/>
      <c r="AQ117" s="101"/>
      <c r="AR117" s="102"/>
    </row>
    <row r="118" spans="2:44" x14ac:dyDescent="0.25">
      <c r="B118" s="103"/>
      <c r="C118" s="302"/>
      <c r="D118" s="303"/>
      <c r="E118" s="303"/>
      <c r="F118" s="303"/>
      <c r="G118" s="303"/>
      <c r="H118" s="248"/>
      <c r="I118" s="104"/>
      <c r="J118" s="101"/>
      <c r="K118" s="101"/>
      <c r="L118" s="101"/>
      <c r="M118" s="101"/>
      <c r="N118" s="101"/>
      <c r="O118" s="101"/>
      <c r="P118" s="101"/>
      <c r="Q118" s="101"/>
      <c r="R118" s="101"/>
      <c r="S118" s="101"/>
      <c r="T118" s="101"/>
      <c r="U118" s="101"/>
      <c r="V118" s="101"/>
      <c r="W118" s="101"/>
      <c r="X118" s="101"/>
      <c r="Y118" s="101"/>
      <c r="Z118" s="101"/>
      <c r="AA118" s="101"/>
      <c r="AB118" s="101"/>
      <c r="AC118" s="101"/>
      <c r="AD118" s="101"/>
      <c r="AE118" s="101"/>
      <c r="AF118" s="101"/>
      <c r="AG118" s="101"/>
      <c r="AH118" s="101"/>
      <c r="AI118" s="101"/>
      <c r="AJ118" s="101"/>
      <c r="AK118" s="101"/>
      <c r="AL118" s="101"/>
      <c r="AM118" s="101"/>
      <c r="AN118" s="101"/>
      <c r="AO118" s="101"/>
      <c r="AP118" s="101"/>
      <c r="AQ118" s="101"/>
      <c r="AR118" s="102"/>
    </row>
    <row r="119" spans="2:44" x14ac:dyDescent="0.25">
      <c r="B119" s="103"/>
      <c r="C119" s="302"/>
      <c r="D119" s="303"/>
      <c r="E119" s="303"/>
      <c r="F119" s="303"/>
      <c r="G119" s="303"/>
      <c r="H119" s="248"/>
      <c r="I119" s="104"/>
      <c r="J119" s="101"/>
      <c r="K119" s="101"/>
      <c r="L119" s="101"/>
      <c r="M119" s="101"/>
      <c r="N119" s="101"/>
      <c r="O119" s="101"/>
      <c r="P119" s="101"/>
      <c r="Q119" s="101"/>
      <c r="R119" s="101"/>
      <c r="S119" s="101"/>
      <c r="T119" s="101"/>
      <c r="U119" s="101"/>
      <c r="V119" s="101"/>
      <c r="W119" s="101"/>
      <c r="X119" s="101"/>
      <c r="Y119" s="101"/>
      <c r="Z119" s="101"/>
      <c r="AA119" s="101"/>
      <c r="AB119" s="101"/>
      <c r="AC119" s="101"/>
      <c r="AD119" s="101"/>
      <c r="AE119" s="101"/>
      <c r="AF119" s="101"/>
      <c r="AG119" s="101"/>
      <c r="AH119" s="101"/>
      <c r="AI119" s="101"/>
      <c r="AJ119" s="101"/>
      <c r="AK119" s="101"/>
      <c r="AL119" s="101"/>
      <c r="AM119" s="101"/>
      <c r="AN119" s="101"/>
      <c r="AO119" s="101"/>
      <c r="AP119" s="101"/>
      <c r="AQ119" s="101"/>
      <c r="AR119" s="102"/>
    </row>
    <row r="120" spans="2:44" x14ac:dyDescent="0.25">
      <c r="B120" s="103"/>
      <c r="C120" s="302"/>
      <c r="D120" s="303"/>
      <c r="E120" s="303"/>
      <c r="F120" s="303"/>
      <c r="G120" s="303"/>
      <c r="H120" s="248"/>
      <c r="I120" s="104"/>
      <c r="J120" s="101"/>
      <c r="K120" s="101"/>
      <c r="L120" s="101"/>
      <c r="M120" s="101"/>
      <c r="N120" s="101"/>
      <c r="O120" s="101"/>
      <c r="P120" s="101"/>
      <c r="Q120" s="101"/>
      <c r="R120" s="101"/>
      <c r="S120" s="101"/>
      <c r="T120" s="101"/>
      <c r="U120" s="101"/>
      <c r="V120" s="101"/>
      <c r="W120" s="101"/>
      <c r="X120" s="101"/>
      <c r="Y120" s="101"/>
      <c r="Z120" s="101"/>
      <c r="AA120" s="101"/>
      <c r="AB120" s="101"/>
      <c r="AC120" s="101"/>
      <c r="AD120" s="101"/>
      <c r="AE120" s="101"/>
      <c r="AF120" s="101"/>
      <c r="AG120" s="101"/>
      <c r="AH120" s="101"/>
      <c r="AI120" s="101"/>
      <c r="AJ120" s="101"/>
      <c r="AK120" s="101"/>
      <c r="AL120" s="101"/>
      <c r="AM120" s="101"/>
      <c r="AN120" s="101"/>
      <c r="AO120" s="101"/>
      <c r="AP120" s="101"/>
      <c r="AQ120" s="101"/>
      <c r="AR120" s="102"/>
    </row>
    <row r="121" spans="2:44" x14ac:dyDescent="0.25">
      <c r="B121" s="103"/>
      <c r="C121" s="302"/>
      <c r="D121" s="303"/>
      <c r="E121" s="303"/>
      <c r="F121" s="303"/>
      <c r="G121" s="303"/>
      <c r="H121" s="248"/>
      <c r="I121" s="104"/>
      <c r="J121" s="101"/>
      <c r="K121" s="101"/>
      <c r="L121" s="101"/>
      <c r="M121" s="101"/>
      <c r="N121" s="101"/>
      <c r="O121" s="101"/>
      <c r="P121" s="101"/>
      <c r="Q121" s="101"/>
      <c r="R121" s="101"/>
      <c r="S121" s="101"/>
      <c r="T121" s="101"/>
      <c r="U121" s="101"/>
      <c r="V121" s="101"/>
      <c r="W121" s="101"/>
      <c r="X121" s="101"/>
      <c r="Y121" s="101"/>
      <c r="Z121" s="101"/>
      <c r="AA121" s="101"/>
      <c r="AB121" s="101"/>
      <c r="AC121" s="101"/>
      <c r="AD121" s="101"/>
      <c r="AE121" s="101"/>
      <c r="AF121" s="101"/>
      <c r="AG121" s="101"/>
      <c r="AH121" s="101"/>
      <c r="AI121" s="101"/>
      <c r="AJ121" s="101"/>
      <c r="AK121" s="101"/>
      <c r="AL121" s="101"/>
      <c r="AM121" s="101"/>
      <c r="AN121" s="101"/>
      <c r="AO121" s="101"/>
      <c r="AP121" s="101"/>
      <c r="AQ121" s="101"/>
      <c r="AR121" s="102"/>
    </row>
    <row r="122" spans="2:44" x14ac:dyDescent="0.25">
      <c r="B122" s="103"/>
      <c r="C122" s="302"/>
      <c r="D122" s="303"/>
      <c r="E122" s="303"/>
      <c r="F122" s="303"/>
      <c r="G122" s="303"/>
      <c r="H122" s="248"/>
      <c r="I122" s="104"/>
      <c r="J122" s="101"/>
      <c r="K122" s="101"/>
      <c r="L122" s="101"/>
      <c r="M122" s="101"/>
      <c r="N122" s="101"/>
      <c r="O122" s="101"/>
      <c r="P122" s="101"/>
      <c r="Q122" s="101"/>
      <c r="R122" s="101"/>
      <c r="S122" s="101"/>
      <c r="T122" s="101"/>
      <c r="U122" s="101"/>
      <c r="V122" s="101"/>
      <c r="W122" s="101"/>
      <c r="X122" s="101"/>
      <c r="Y122" s="101"/>
      <c r="Z122" s="101"/>
      <c r="AA122" s="101"/>
      <c r="AB122" s="101"/>
      <c r="AC122" s="101"/>
      <c r="AD122" s="101"/>
      <c r="AE122" s="101"/>
      <c r="AF122" s="101"/>
      <c r="AG122" s="101"/>
      <c r="AH122" s="101"/>
      <c r="AI122" s="101"/>
      <c r="AJ122" s="101"/>
      <c r="AK122" s="101"/>
      <c r="AL122" s="101"/>
      <c r="AM122" s="101"/>
      <c r="AN122" s="101"/>
      <c r="AO122" s="101"/>
      <c r="AP122" s="101"/>
      <c r="AQ122" s="101"/>
      <c r="AR122" s="102"/>
    </row>
    <row r="123" spans="2:44" x14ac:dyDescent="0.25">
      <c r="B123" s="103"/>
      <c r="C123" s="302"/>
      <c r="D123" s="303"/>
      <c r="E123" s="303"/>
      <c r="F123" s="303"/>
      <c r="G123" s="303"/>
      <c r="H123" s="248"/>
      <c r="I123" s="104"/>
      <c r="J123" s="101"/>
      <c r="K123" s="101"/>
      <c r="L123" s="101"/>
      <c r="M123" s="101"/>
      <c r="N123" s="101"/>
      <c r="O123" s="101"/>
      <c r="P123" s="101"/>
      <c r="Q123" s="101"/>
      <c r="R123" s="101"/>
      <c r="S123" s="101"/>
      <c r="T123" s="101"/>
      <c r="U123" s="101"/>
      <c r="V123" s="101"/>
      <c r="W123" s="101"/>
      <c r="X123" s="101"/>
      <c r="Y123" s="101"/>
      <c r="Z123" s="101"/>
      <c r="AA123" s="101"/>
      <c r="AB123" s="101"/>
      <c r="AC123" s="101"/>
      <c r="AD123" s="101"/>
      <c r="AE123" s="101"/>
      <c r="AF123" s="101"/>
      <c r="AG123" s="101"/>
      <c r="AH123" s="101"/>
      <c r="AI123" s="101"/>
      <c r="AJ123" s="101"/>
      <c r="AK123" s="101"/>
      <c r="AL123" s="101"/>
      <c r="AM123" s="101"/>
      <c r="AN123" s="101"/>
      <c r="AO123" s="101"/>
      <c r="AP123" s="101"/>
      <c r="AQ123" s="101"/>
      <c r="AR123" s="102"/>
    </row>
    <row r="124" spans="2:44" x14ac:dyDescent="0.25">
      <c r="B124" s="103"/>
      <c r="C124" s="302"/>
      <c r="D124" s="303"/>
      <c r="E124" s="303"/>
      <c r="F124" s="303"/>
      <c r="G124" s="303"/>
      <c r="H124" s="248"/>
      <c r="I124" s="104"/>
      <c r="J124" s="101"/>
      <c r="K124" s="101"/>
      <c r="L124" s="101"/>
      <c r="M124" s="101"/>
      <c r="N124" s="101"/>
      <c r="O124" s="101"/>
      <c r="P124" s="101"/>
      <c r="Q124" s="101"/>
      <c r="R124" s="101"/>
      <c r="S124" s="101"/>
      <c r="T124" s="101"/>
      <c r="U124" s="101"/>
      <c r="V124" s="101"/>
      <c r="W124" s="101"/>
      <c r="X124" s="101"/>
      <c r="Y124" s="101"/>
      <c r="Z124" s="101"/>
      <c r="AA124" s="101"/>
      <c r="AB124" s="101"/>
      <c r="AC124" s="101"/>
      <c r="AD124" s="101"/>
      <c r="AE124" s="101"/>
      <c r="AF124" s="101"/>
      <c r="AG124" s="101"/>
      <c r="AH124" s="101"/>
      <c r="AI124" s="101"/>
      <c r="AJ124" s="101"/>
      <c r="AK124" s="101"/>
      <c r="AL124" s="101"/>
      <c r="AM124" s="101"/>
      <c r="AN124" s="101"/>
      <c r="AO124" s="101"/>
      <c r="AP124" s="101"/>
      <c r="AQ124" s="101"/>
      <c r="AR124" s="102"/>
    </row>
    <row r="125" spans="2:44" x14ac:dyDescent="0.25">
      <c r="B125" s="103"/>
      <c r="C125" s="302"/>
      <c r="D125" s="303"/>
      <c r="E125" s="303"/>
      <c r="F125" s="303"/>
      <c r="G125" s="303"/>
      <c r="H125" s="248"/>
      <c r="I125" s="104"/>
      <c r="J125" s="101"/>
      <c r="K125" s="101"/>
      <c r="L125" s="101"/>
      <c r="M125" s="101"/>
      <c r="N125" s="101"/>
      <c r="O125" s="101"/>
      <c r="P125" s="101"/>
      <c r="Q125" s="101"/>
      <c r="R125" s="101"/>
      <c r="S125" s="101"/>
      <c r="T125" s="101"/>
      <c r="U125" s="101"/>
      <c r="V125" s="101"/>
      <c r="W125" s="101"/>
      <c r="X125" s="101"/>
      <c r="Y125" s="101"/>
      <c r="Z125" s="101"/>
      <c r="AA125" s="101"/>
      <c r="AB125" s="101"/>
      <c r="AC125" s="101"/>
      <c r="AD125" s="101"/>
      <c r="AE125" s="101"/>
      <c r="AF125" s="101"/>
      <c r="AG125" s="101"/>
      <c r="AH125" s="101"/>
      <c r="AI125" s="101"/>
      <c r="AJ125" s="101"/>
      <c r="AK125" s="101"/>
      <c r="AL125" s="101"/>
      <c r="AM125" s="101"/>
      <c r="AN125" s="101"/>
      <c r="AO125" s="101"/>
      <c r="AP125" s="101"/>
      <c r="AQ125" s="101"/>
      <c r="AR125" s="102"/>
    </row>
    <row r="126" spans="2:44" x14ac:dyDescent="0.25">
      <c r="B126" s="103"/>
      <c r="C126" s="302"/>
      <c r="D126" s="303"/>
      <c r="E126" s="303"/>
      <c r="F126" s="303"/>
      <c r="G126" s="303"/>
      <c r="H126" s="248"/>
      <c r="I126" s="104"/>
      <c r="J126" s="101"/>
      <c r="K126" s="101"/>
      <c r="L126" s="101"/>
      <c r="M126" s="101"/>
      <c r="N126" s="101"/>
      <c r="O126" s="101"/>
      <c r="P126" s="101"/>
      <c r="Q126" s="101"/>
      <c r="R126" s="101"/>
      <c r="S126" s="101"/>
      <c r="T126" s="101"/>
      <c r="U126" s="101"/>
      <c r="V126" s="101"/>
      <c r="W126" s="101"/>
      <c r="X126" s="101"/>
      <c r="Y126" s="101"/>
      <c r="Z126" s="101"/>
      <c r="AA126" s="101"/>
      <c r="AB126" s="101"/>
      <c r="AC126" s="101"/>
      <c r="AD126" s="101"/>
      <c r="AE126" s="101"/>
      <c r="AF126" s="101"/>
      <c r="AG126" s="101"/>
      <c r="AH126" s="101"/>
      <c r="AI126" s="101"/>
      <c r="AJ126" s="101"/>
      <c r="AK126" s="101"/>
      <c r="AL126" s="101"/>
      <c r="AM126" s="101"/>
      <c r="AN126" s="101"/>
      <c r="AO126" s="101"/>
      <c r="AP126" s="101"/>
      <c r="AQ126" s="101"/>
      <c r="AR126" s="102"/>
    </row>
    <row r="127" spans="2:44" x14ac:dyDescent="0.25">
      <c r="B127" s="103"/>
      <c r="C127" s="302"/>
      <c r="D127" s="303"/>
      <c r="E127" s="303"/>
      <c r="F127" s="303"/>
      <c r="G127" s="303"/>
      <c r="H127" s="248"/>
      <c r="I127" s="104"/>
      <c r="J127" s="101"/>
      <c r="K127" s="101"/>
      <c r="L127" s="101"/>
      <c r="M127" s="101"/>
      <c r="N127" s="101"/>
      <c r="O127" s="101"/>
      <c r="P127" s="101"/>
      <c r="Q127" s="101"/>
      <c r="R127" s="101"/>
      <c r="S127" s="101"/>
      <c r="T127" s="101"/>
      <c r="U127" s="101"/>
      <c r="V127" s="101"/>
      <c r="W127" s="101"/>
      <c r="X127" s="101"/>
      <c r="Y127" s="101"/>
      <c r="Z127" s="101"/>
      <c r="AA127" s="101"/>
      <c r="AB127" s="101"/>
      <c r="AC127" s="101"/>
      <c r="AD127" s="101"/>
      <c r="AE127" s="101"/>
      <c r="AF127" s="101"/>
      <c r="AG127" s="101"/>
      <c r="AH127" s="101"/>
      <c r="AI127" s="101"/>
      <c r="AJ127" s="101"/>
      <c r="AK127" s="101"/>
      <c r="AL127" s="101"/>
      <c r="AM127" s="101"/>
      <c r="AN127" s="101"/>
      <c r="AO127" s="101"/>
      <c r="AP127" s="101"/>
      <c r="AQ127" s="101"/>
      <c r="AR127" s="102"/>
    </row>
    <row r="128" spans="2:44" x14ac:dyDescent="0.25">
      <c r="B128" s="103"/>
      <c r="C128" s="302"/>
      <c r="D128" s="303"/>
      <c r="E128" s="303"/>
      <c r="F128" s="303"/>
      <c r="G128" s="303"/>
      <c r="H128" s="248"/>
      <c r="I128" s="104"/>
      <c r="J128" s="101"/>
      <c r="K128" s="101"/>
      <c r="L128" s="101"/>
      <c r="M128" s="101"/>
      <c r="N128" s="101"/>
      <c r="O128" s="101"/>
      <c r="P128" s="101"/>
      <c r="Q128" s="101"/>
      <c r="R128" s="101"/>
      <c r="S128" s="101"/>
      <c r="T128" s="101"/>
      <c r="U128" s="101"/>
      <c r="V128" s="101"/>
      <c r="W128" s="101"/>
      <c r="X128" s="101"/>
      <c r="Y128" s="101"/>
      <c r="Z128" s="101"/>
      <c r="AA128" s="101"/>
      <c r="AB128" s="101"/>
      <c r="AC128" s="101"/>
      <c r="AD128" s="101"/>
      <c r="AE128" s="101"/>
      <c r="AF128" s="101"/>
      <c r="AG128" s="101"/>
      <c r="AH128" s="101"/>
      <c r="AI128" s="101"/>
      <c r="AJ128" s="101"/>
      <c r="AK128" s="101"/>
      <c r="AL128" s="101"/>
      <c r="AM128" s="101"/>
      <c r="AN128" s="101"/>
      <c r="AO128" s="101"/>
      <c r="AP128" s="101"/>
      <c r="AQ128" s="101"/>
      <c r="AR128" s="102"/>
    </row>
    <row r="129" spans="2:44" x14ac:dyDescent="0.25">
      <c r="B129" s="103"/>
      <c r="C129" s="302"/>
      <c r="D129" s="303"/>
      <c r="E129" s="303"/>
      <c r="F129" s="303"/>
      <c r="G129" s="303"/>
      <c r="H129" s="248"/>
      <c r="I129" s="104"/>
      <c r="J129" s="101"/>
      <c r="K129" s="101"/>
      <c r="L129" s="101"/>
      <c r="M129" s="101"/>
      <c r="N129" s="101"/>
      <c r="O129" s="101"/>
      <c r="P129" s="101"/>
      <c r="Q129" s="101"/>
      <c r="R129" s="101"/>
      <c r="S129" s="101"/>
      <c r="T129" s="101"/>
      <c r="U129" s="101"/>
      <c r="V129" s="101"/>
      <c r="W129" s="101"/>
      <c r="X129" s="101"/>
      <c r="Y129" s="101"/>
      <c r="Z129" s="101"/>
      <c r="AA129" s="101"/>
      <c r="AB129" s="101"/>
      <c r="AC129" s="101"/>
      <c r="AD129" s="101"/>
      <c r="AE129" s="101"/>
      <c r="AF129" s="101"/>
      <c r="AG129" s="101"/>
      <c r="AH129" s="101"/>
      <c r="AI129" s="101"/>
      <c r="AJ129" s="101"/>
      <c r="AK129" s="101"/>
      <c r="AL129" s="101"/>
      <c r="AM129" s="101"/>
      <c r="AN129" s="101"/>
      <c r="AO129" s="101"/>
      <c r="AP129" s="101"/>
      <c r="AQ129" s="101"/>
      <c r="AR129" s="102"/>
    </row>
    <row r="130" spans="2:44" x14ac:dyDescent="0.25">
      <c r="B130" s="103"/>
      <c r="C130" s="302"/>
      <c r="D130" s="303"/>
      <c r="E130" s="303"/>
      <c r="F130" s="303"/>
      <c r="G130" s="303"/>
      <c r="H130" s="248"/>
      <c r="I130" s="104"/>
      <c r="J130" s="101"/>
      <c r="K130" s="101"/>
      <c r="L130" s="101"/>
      <c r="M130" s="101"/>
      <c r="N130" s="101"/>
      <c r="O130" s="101"/>
      <c r="P130" s="101"/>
      <c r="Q130" s="101"/>
      <c r="R130" s="101"/>
      <c r="S130" s="101"/>
      <c r="T130" s="101"/>
      <c r="U130" s="101"/>
      <c r="V130" s="101"/>
      <c r="W130" s="101"/>
      <c r="X130" s="101"/>
      <c r="Y130" s="101"/>
      <c r="Z130" s="101"/>
      <c r="AA130" s="101"/>
      <c r="AB130" s="101"/>
      <c r="AC130" s="101"/>
      <c r="AD130" s="101"/>
      <c r="AE130" s="101"/>
      <c r="AF130" s="101"/>
      <c r="AG130" s="101"/>
      <c r="AH130" s="101"/>
      <c r="AI130" s="101"/>
      <c r="AJ130" s="101"/>
      <c r="AK130" s="101"/>
      <c r="AL130" s="101"/>
      <c r="AM130" s="101"/>
      <c r="AN130" s="101"/>
      <c r="AO130" s="101"/>
      <c r="AP130" s="101"/>
      <c r="AQ130" s="101"/>
      <c r="AR130" s="102"/>
    </row>
    <row r="131" spans="2:44" x14ac:dyDescent="0.25">
      <c r="B131" s="103"/>
      <c r="C131" s="302"/>
      <c r="D131" s="303"/>
      <c r="E131" s="303"/>
      <c r="F131" s="303"/>
      <c r="G131" s="303"/>
      <c r="H131" s="248"/>
      <c r="I131" s="104"/>
      <c r="J131" s="101"/>
      <c r="K131" s="101"/>
      <c r="L131" s="101"/>
      <c r="M131" s="101"/>
      <c r="N131" s="101"/>
      <c r="O131" s="101"/>
      <c r="P131" s="101"/>
      <c r="Q131" s="101"/>
      <c r="R131" s="101"/>
      <c r="S131" s="101"/>
      <c r="T131" s="101"/>
      <c r="U131" s="101"/>
      <c r="V131" s="101"/>
      <c r="W131" s="101"/>
      <c r="X131" s="101"/>
      <c r="Y131" s="101"/>
      <c r="Z131" s="101"/>
      <c r="AA131" s="101"/>
      <c r="AB131" s="101"/>
      <c r="AC131" s="101"/>
      <c r="AD131" s="101"/>
      <c r="AE131" s="101"/>
      <c r="AF131" s="101"/>
      <c r="AG131" s="101"/>
      <c r="AH131" s="101"/>
      <c r="AI131" s="101"/>
      <c r="AJ131" s="101"/>
      <c r="AK131" s="101"/>
      <c r="AL131" s="101"/>
      <c r="AM131" s="101"/>
      <c r="AN131" s="101"/>
      <c r="AO131" s="101"/>
      <c r="AP131" s="101"/>
      <c r="AQ131" s="101"/>
      <c r="AR131" s="102"/>
    </row>
    <row r="132" spans="2:44" x14ac:dyDescent="0.25">
      <c r="B132" s="103"/>
      <c r="C132" s="302"/>
      <c r="D132" s="303"/>
      <c r="E132" s="303"/>
      <c r="F132" s="303"/>
      <c r="G132" s="303"/>
      <c r="H132" s="248"/>
      <c r="I132" s="104"/>
      <c r="J132" s="101"/>
      <c r="K132" s="101"/>
      <c r="L132" s="101"/>
      <c r="M132" s="101"/>
      <c r="N132" s="101"/>
      <c r="O132" s="101"/>
      <c r="P132" s="101"/>
      <c r="Q132" s="101"/>
      <c r="R132" s="101"/>
      <c r="S132" s="101"/>
      <c r="T132" s="101"/>
      <c r="U132" s="101"/>
      <c r="V132" s="101"/>
      <c r="W132" s="101"/>
      <c r="X132" s="101"/>
      <c r="Y132" s="101"/>
      <c r="Z132" s="101"/>
      <c r="AA132" s="101"/>
      <c r="AB132" s="101"/>
      <c r="AC132" s="101"/>
      <c r="AD132" s="101"/>
      <c r="AE132" s="101"/>
      <c r="AF132" s="101"/>
      <c r="AG132" s="101"/>
      <c r="AH132" s="101"/>
      <c r="AI132" s="101"/>
      <c r="AJ132" s="101"/>
      <c r="AK132" s="101"/>
      <c r="AL132" s="101"/>
      <c r="AM132" s="101"/>
      <c r="AN132" s="101"/>
      <c r="AO132" s="101"/>
      <c r="AP132" s="101"/>
      <c r="AQ132" s="101"/>
      <c r="AR132" s="102"/>
    </row>
    <row r="133" spans="2:44" x14ac:dyDescent="0.25">
      <c r="B133" s="103"/>
      <c r="C133" s="302"/>
      <c r="D133" s="303"/>
      <c r="E133" s="303"/>
      <c r="F133" s="303"/>
      <c r="G133" s="303"/>
      <c r="H133" s="248"/>
      <c r="I133" s="104"/>
      <c r="J133" s="101"/>
      <c r="K133" s="101"/>
      <c r="L133" s="101"/>
      <c r="M133" s="101"/>
      <c r="N133" s="101"/>
      <c r="O133" s="101"/>
      <c r="P133" s="101"/>
      <c r="Q133" s="101"/>
      <c r="R133" s="101"/>
      <c r="S133" s="101"/>
      <c r="T133" s="101"/>
      <c r="U133" s="101"/>
      <c r="V133" s="101"/>
      <c r="W133" s="101"/>
      <c r="X133" s="101"/>
      <c r="Y133" s="101"/>
      <c r="Z133" s="101"/>
      <c r="AA133" s="101"/>
      <c r="AB133" s="101"/>
      <c r="AC133" s="101"/>
      <c r="AD133" s="101"/>
      <c r="AE133" s="101"/>
      <c r="AF133" s="101"/>
      <c r="AG133" s="101"/>
      <c r="AH133" s="101"/>
      <c r="AI133" s="101"/>
      <c r="AJ133" s="101"/>
      <c r="AK133" s="101"/>
      <c r="AL133" s="101"/>
      <c r="AM133" s="101"/>
      <c r="AN133" s="101"/>
      <c r="AO133" s="101"/>
      <c r="AP133" s="101"/>
      <c r="AQ133" s="101"/>
      <c r="AR133" s="102"/>
    </row>
    <row r="134" spans="2:44" x14ac:dyDescent="0.25">
      <c r="B134" s="103"/>
      <c r="C134" s="302"/>
      <c r="D134" s="303"/>
      <c r="E134" s="303"/>
      <c r="F134" s="303"/>
      <c r="G134" s="303"/>
      <c r="H134" s="248"/>
      <c r="I134" s="104"/>
      <c r="J134" s="101"/>
      <c r="K134" s="101"/>
      <c r="L134" s="101"/>
      <c r="M134" s="101"/>
      <c r="N134" s="101"/>
      <c r="O134" s="101"/>
      <c r="P134" s="101"/>
      <c r="Q134" s="101"/>
      <c r="R134" s="101"/>
      <c r="S134" s="101"/>
      <c r="T134" s="101"/>
      <c r="U134" s="101"/>
      <c r="V134" s="101"/>
      <c r="W134" s="101"/>
      <c r="X134" s="101"/>
      <c r="Y134" s="101"/>
      <c r="Z134" s="101"/>
      <c r="AA134" s="101"/>
      <c r="AB134" s="101"/>
      <c r="AC134" s="101"/>
      <c r="AD134" s="101"/>
      <c r="AE134" s="101"/>
      <c r="AF134" s="101"/>
      <c r="AG134" s="101"/>
      <c r="AH134" s="101"/>
      <c r="AI134" s="101"/>
      <c r="AJ134" s="101"/>
      <c r="AK134" s="101"/>
      <c r="AL134" s="101"/>
      <c r="AM134" s="101"/>
      <c r="AN134" s="101"/>
      <c r="AO134" s="101"/>
      <c r="AP134" s="101"/>
      <c r="AQ134" s="101"/>
      <c r="AR134" s="102"/>
    </row>
    <row r="135" spans="2:44" x14ac:dyDescent="0.25">
      <c r="B135" s="103"/>
      <c r="C135" s="302"/>
      <c r="D135" s="303"/>
      <c r="E135" s="303"/>
      <c r="F135" s="303"/>
      <c r="G135" s="303"/>
      <c r="H135" s="248"/>
      <c r="I135" s="104"/>
      <c r="J135" s="101"/>
      <c r="K135" s="101"/>
      <c r="L135" s="101"/>
      <c r="M135" s="101"/>
      <c r="N135" s="101"/>
      <c r="O135" s="101"/>
      <c r="P135" s="101"/>
      <c r="Q135" s="101"/>
      <c r="R135" s="101"/>
      <c r="S135" s="101"/>
      <c r="T135" s="101"/>
      <c r="U135" s="101"/>
      <c r="V135" s="101"/>
      <c r="W135" s="101"/>
      <c r="X135" s="101"/>
      <c r="Y135" s="101"/>
      <c r="Z135" s="101"/>
      <c r="AA135" s="101"/>
      <c r="AB135" s="101"/>
      <c r="AC135" s="101"/>
      <c r="AD135" s="101"/>
      <c r="AE135" s="101"/>
      <c r="AF135" s="101"/>
      <c r="AG135" s="101"/>
      <c r="AH135" s="101"/>
      <c r="AI135" s="101"/>
      <c r="AJ135" s="101"/>
      <c r="AK135" s="101"/>
      <c r="AL135" s="101"/>
      <c r="AM135" s="101"/>
      <c r="AN135" s="101"/>
      <c r="AO135" s="101"/>
      <c r="AP135" s="101"/>
      <c r="AQ135" s="101"/>
      <c r="AR135" s="102"/>
    </row>
    <row r="136" spans="2:44" x14ac:dyDescent="0.25">
      <c r="B136" s="103"/>
      <c r="C136" s="302"/>
      <c r="D136" s="303"/>
      <c r="E136" s="303"/>
      <c r="F136" s="303"/>
      <c r="G136" s="303"/>
      <c r="H136" s="248"/>
      <c r="I136" s="104"/>
      <c r="J136" s="101"/>
      <c r="K136" s="101"/>
      <c r="L136" s="101"/>
      <c r="M136" s="101"/>
      <c r="N136" s="101"/>
      <c r="O136" s="101"/>
      <c r="P136" s="101"/>
      <c r="Q136" s="101"/>
      <c r="R136" s="101"/>
      <c r="S136" s="101"/>
      <c r="T136" s="101"/>
      <c r="U136" s="101"/>
      <c r="V136" s="101"/>
      <c r="W136" s="101"/>
      <c r="X136" s="101"/>
      <c r="Y136" s="101"/>
      <c r="Z136" s="101"/>
      <c r="AA136" s="101"/>
      <c r="AB136" s="101"/>
      <c r="AC136" s="101"/>
      <c r="AD136" s="101"/>
      <c r="AE136" s="101"/>
      <c r="AF136" s="101"/>
      <c r="AG136" s="101"/>
      <c r="AH136" s="101"/>
      <c r="AI136" s="101"/>
      <c r="AJ136" s="101"/>
      <c r="AK136" s="101"/>
      <c r="AL136" s="101"/>
      <c r="AM136" s="101"/>
      <c r="AN136" s="101"/>
      <c r="AO136" s="101"/>
      <c r="AP136" s="101"/>
      <c r="AQ136" s="101"/>
      <c r="AR136" s="102"/>
    </row>
    <row r="137" spans="2:44" x14ac:dyDescent="0.25">
      <c r="B137" s="103"/>
      <c r="C137" s="302"/>
      <c r="D137" s="303"/>
      <c r="E137" s="303"/>
      <c r="F137" s="303"/>
      <c r="G137" s="303"/>
      <c r="H137" s="248"/>
      <c r="I137" s="104"/>
      <c r="J137" s="101"/>
      <c r="K137" s="101"/>
      <c r="L137" s="101"/>
      <c r="M137" s="101"/>
      <c r="N137" s="101"/>
      <c r="O137" s="101"/>
      <c r="P137" s="101"/>
      <c r="Q137" s="101"/>
      <c r="R137" s="101"/>
      <c r="S137" s="101"/>
      <c r="T137" s="101"/>
      <c r="U137" s="101"/>
      <c r="V137" s="101"/>
      <c r="W137" s="101"/>
      <c r="X137" s="101"/>
      <c r="Y137" s="101"/>
      <c r="Z137" s="101"/>
      <c r="AA137" s="101"/>
      <c r="AB137" s="101"/>
      <c r="AC137" s="101"/>
      <c r="AD137" s="101"/>
      <c r="AE137" s="101"/>
      <c r="AF137" s="101"/>
      <c r="AG137" s="101"/>
      <c r="AH137" s="101"/>
      <c r="AI137" s="101"/>
      <c r="AJ137" s="101"/>
      <c r="AK137" s="101"/>
      <c r="AL137" s="101"/>
      <c r="AM137" s="101"/>
      <c r="AN137" s="101"/>
      <c r="AO137" s="101"/>
      <c r="AP137" s="101"/>
      <c r="AQ137" s="101"/>
      <c r="AR137" s="102"/>
    </row>
    <row r="138" spans="2:44" x14ac:dyDescent="0.25">
      <c r="B138" s="103"/>
      <c r="C138" s="302"/>
      <c r="D138" s="303"/>
      <c r="E138" s="303"/>
      <c r="F138" s="303"/>
      <c r="G138" s="303"/>
      <c r="H138" s="248"/>
      <c r="I138" s="104"/>
      <c r="J138" s="101"/>
      <c r="K138" s="101"/>
      <c r="L138" s="101"/>
      <c r="M138" s="101"/>
      <c r="N138" s="101"/>
      <c r="O138" s="101"/>
      <c r="P138" s="101"/>
      <c r="Q138" s="101"/>
      <c r="R138" s="101"/>
      <c r="S138" s="101"/>
      <c r="T138" s="101"/>
      <c r="U138" s="101"/>
      <c r="V138" s="101"/>
      <c r="W138" s="101"/>
      <c r="X138" s="101"/>
      <c r="Y138" s="101"/>
      <c r="Z138" s="101"/>
      <c r="AA138" s="101"/>
      <c r="AB138" s="101"/>
      <c r="AC138" s="101"/>
      <c r="AD138" s="101"/>
      <c r="AE138" s="101"/>
      <c r="AF138" s="101"/>
      <c r="AG138" s="101"/>
      <c r="AH138" s="101"/>
      <c r="AI138" s="101"/>
      <c r="AJ138" s="101"/>
      <c r="AK138" s="101"/>
      <c r="AL138" s="101"/>
      <c r="AM138" s="101"/>
      <c r="AN138" s="101"/>
      <c r="AO138" s="101"/>
      <c r="AP138" s="101"/>
      <c r="AQ138" s="101"/>
      <c r="AR138" s="102"/>
    </row>
    <row r="139" spans="2:44" x14ac:dyDescent="0.25">
      <c r="B139" s="103"/>
      <c r="C139" s="302"/>
      <c r="D139" s="303"/>
      <c r="E139" s="303"/>
      <c r="F139" s="303"/>
      <c r="G139" s="303"/>
      <c r="H139" s="248"/>
      <c r="I139" s="104"/>
      <c r="J139" s="101"/>
      <c r="K139" s="101"/>
      <c r="L139" s="101"/>
      <c r="M139" s="101"/>
      <c r="N139" s="101"/>
      <c r="O139" s="101"/>
      <c r="P139" s="101"/>
      <c r="Q139" s="101"/>
      <c r="R139" s="101"/>
      <c r="S139" s="101"/>
      <c r="T139" s="101"/>
      <c r="U139" s="101"/>
      <c r="V139" s="101"/>
      <c r="W139" s="101"/>
      <c r="X139" s="101"/>
      <c r="Y139" s="101"/>
      <c r="Z139" s="101"/>
      <c r="AA139" s="101"/>
      <c r="AB139" s="101"/>
      <c r="AC139" s="101"/>
      <c r="AD139" s="101"/>
      <c r="AE139" s="101"/>
      <c r="AF139" s="101"/>
      <c r="AG139" s="101"/>
      <c r="AH139" s="101"/>
      <c r="AI139" s="101"/>
      <c r="AJ139" s="101"/>
      <c r="AK139" s="101"/>
      <c r="AL139" s="101"/>
      <c r="AM139" s="101"/>
      <c r="AN139" s="101"/>
      <c r="AO139" s="101"/>
      <c r="AP139" s="101"/>
      <c r="AQ139" s="101"/>
      <c r="AR139" s="102"/>
    </row>
    <row r="140" spans="2:44" x14ac:dyDescent="0.25">
      <c r="B140" s="103"/>
      <c r="C140" s="302"/>
      <c r="D140" s="303"/>
      <c r="E140" s="303"/>
      <c r="F140" s="303"/>
      <c r="G140" s="303"/>
      <c r="H140" s="248"/>
      <c r="I140" s="104"/>
      <c r="J140" s="101"/>
      <c r="K140" s="101"/>
      <c r="L140" s="101"/>
      <c r="M140" s="101"/>
      <c r="N140" s="101"/>
      <c r="O140" s="101"/>
      <c r="P140" s="101"/>
      <c r="Q140" s="101"/>
      <c r="R140" s="101"/>
      <c r="S140" s="101"/>
      <c r="T140" s="101"/>
      <c r="U140" s="101"/>
      <c r="V140" s="101"/>
      <c r="W140" s="101"/>
      <c r="X140" s="101"/>
      <c r="Y140" s="101"/>
      <c r="Z140" s="101"/>
      <c r="AA140" s="101"/>
      <c r="AB140" s="101"/>
      <c r="AC140" s="101"/>
      <c r="AD140" s="101"/>
      <c r="AE140" s="101"/>
      <c r="AF140" s="101"/>
      <c r="AG140" s="101"/>
      <c r="AH140" s="101"/>
      <c r="AI140" s="101"/>
      <c r="AJ140" s="101"/>
      <c r="AK140" s="101"/>
      <c r="AL140" s="101"/>
      <c r="AM140" s="101"/>
      <c r="AN140" s="101"/>
      <c r="AO140" s="101"/>
      <c r="AP140" s="101"/>
      <c r="AQ140" s="101"/>
      <c r="AR140" s="102"/>
    </row>
    <row r="141" spans="2:44" x14ac:dyDescent="0.25">
      <c r="B141" s="103"/>
      <c r="C141" s="302"/>
      <c r="D141" s="303"/>
      <c r="E141" s="303"/>
      <c r="F141" s="303"/>
      <c r="G141" s="303"/>
      <c r="H141" s="248"/>
      <c r="I141" s="104"/>
      <c r="J141" s="101"/>
      <c r="K141" s="101"/>
      <c r="L141" s="101"/>
      <c r="M141" s="101"/>
      <c r="N141" s="101"/>
      <c r="O141" s="101"/>
      <c r="P141" s="101"/>
      <c r="Q141" s="101"/>
      <c r="R141" s="101"/>
      <c r="S141" s="101"/>
      <c r="T141" s="101"/>
      <c r="U141" s="101"/>
      <c r="V141" s="101"/>
      <c r="W141" s="101"/>
      <c r="X141" s="101"/>
      <c r="Y141" s="101"/>
      <c r="Z141" s="101"/>
      <c r="AA141" s="101"/>
      <c r="AB141" s="101"/>
      <c r="AC141" s="101"/>
      <c r="AD141" s="101"/>
      <c r="AE141" s="101"/>
      <c r="AF141" s="101"/>
      <c r="AG141" s="101"/>
      <c r="AH141" s="101"/>
      <c r="AI141" s="101"/>
      <c r="AJ141" s="101"/>
      <c r="AK141" s="101"/>
      <c r="AL141" s="101"/>
      <c r="AM141" s="101"/>
      <c r="AN141" s="101"/>
      <c r="AO141" s="101"/>
      <c r="AP141" s="101"/>
      <c r="AQ141" s="101"/>
      <c r="AR141" s="102"/>
    </row>
    <row r="142" spans="2:44" x14ac:dyDescent="0.25">
      <c r="B142" s="103"/>
      <c r="C142" s="302"/>
      <c r="D142" s="303"/>
      <c r="E142" s="303"/>
      <c r="F142" s="303"/>
      <c r="G142" s="303"/>
      <c r="H142" s="248"/>
      <c r="I142" s="104"/>
      <c r="J142" s="101"/>
      <c r="K142" s="101"/>
      <c r="L142" s="101"/>
      <c r="M142" s="101"/>
      <c r="N142" s="101"/>
      <c r="O142" s="101"/>
      <c r="P142" s="101"/>
      <c r="Q142" s="101"/>
      <c r="R142" s="101"/>
      <c r="S142" s="101"/>
      <c r="T142" s="101"/>
      <c r="U142" s="101"/>
      <c r="V142" s="101"/>
      <c r="W142" s="101"/>
      <c r="X142" s="101"/>
      <c r="Y142" s="101"/>
      <c r="Z142" s="101"/>
      <c r="AA142" s="101"/>
      <c r="AB142" s="101"/>
      <c r="AC142" s="101"/>
      <c r="AD142" s="101"/>
      <c r="AE142" s="101"/>
      <c r="AF142" s="101"/>
      <c r="AG142" s="101"/>
      <c r="AH142" s="101"/>
      <c r="AI142" s="101"/>
      <c r="AJ142" s="101"/>
      <c r="AK142" s="101"/>
      <c r="AL142" s="101"/>
      <c r="AM142" s="101"/>
      <c r="AN142" s="101"/>
      <c r="AO142" s="101"/>
      <c r="AP142" s="101"/>
      <c r="AQ142" s="101"/>
      <c r="AR142" s="102"/>
    </row>
    <row r="143" spans="2:44" x14ac:dyDescent="0.25">
      <c r="B143" s="103"/>
      <c r="C143" s="302"/>
      <c r="D143" s="303"/>
      <c r="E143" s="303"/>
      <c r="F143" s="303"/>
      <c r="G143" s="303"/>
      <c r="H143" s="248"/>
      <c r="I143" s="104"/>
      <c r="J143" s="101"/>
      <c r="K143" s="101"/>
      <c r="L143" s="101"/>
      <c r="M143" s="101"/>
      <c r="N143" s="101"/>
      <c r="O143" s="101"/>
      <c r="P143" s="101"/>
      <c r="Q143" s="101"/>
      <c r="R143" s="101"/>
      <c r="S143" s="101"/>
      <c r="T143" s="101"/>
      <c r="U143" s="101"/>
      <c r="V143" s="101"/>
      <c r="W143" s="101"/>
      <c r="X143" s="101"/>
      <c r="Y143" s="101"/>
      <c r="Z143" s="101"/>
      <c r="AA143" s="101"/>
      <c r="AB143" s="101"/>
      <c r="AC143" s="101"/>
      <c r="AD143" s="101"/>
      <c r="AE143" s="101"/>
      <c r="AF143" s="101"/>
      <c r="AG143" s="101"/>
      <c r="AH143" s="101"/>
      <c r="AI143" s="101"/>
      <c r="AJ143" s="101"/>
      <c r="AK143" s="101"/>
      <c r="AL143" s="101"/>
      <c r="AM143" s="101"/>
      <c r="AN143" s="101"/>
      <c r="AO143" s="101"/>
      <c r="AP143" s="101"/>
      <c r="AQ143" s="101"/>
      <c r="AR143" s="102"/>
    </row>
    <row r="144" spans="2:44" x14ac:dyDescent="0.25">
      <c r="B144" s="103"/>
      <c r="C144" s="302"/>
      <c r="D144" s="303"/>
      <c r="E144" s="303"/>
      <c r="F144" s="303"/>
      <c r="G144" s="303"/>
      <c r="H144" s="248"/>
      <c r="I144" s="104"/>
      <c r="J144" s="101"/>
      <c r="K144" s="101"/>
      <c r="L144" s="101"/>
      <c r="M144" s="101"/>
      <c r="N144" s="101"/>
      <c r="O144" s="101"/>
      <c r="P144" s="101"/>
      <c r="Q144" s="101"/>
      <c r="R144" s="101"/>
      <c r="S144" s="101"/>
      <c r="T144" s="101"/>
      <c r="U144" s="101"/>
      <c r="V144" s="101"/>
      <c r="W144" s="101"/>
      <c r="X144" s="101"/>
      <c r="Y144" s="101"/>
      <c r="Z144" s="101"/>
      <c r="AA144" s="101"/>
      <c r="AB144" s="101"/>
      <c r="AC144" s="101"/>
      <c r="AD144" s="101"/>
      <c r="AE144" s="101"/>
      <c r="AF144" s="101"/>
      <c r="AG144" s="101"/>
      <c r="AH144" s="101"/>
      <c r="AI144" s="101"/>
      <c r="AJ144" s="101"/>
      <c r="AK144" s="101"/>
      <c r="AL144" s="101"/>
      <c r="AM144" s="101"/>
      <c r="AN144" s="101"/>
      <c r="AO144" s="101"/>
      <c r="AP144" s="101"/>
      <c r="AQ144" s="101"/>
      <c r="AR144" s="102"/>
    </row>
    <row r="145" spans="2:44" x14ac:dyDescent="0.25">
      <c r="B145" s="103"/>
      <c r="C145" s="302"/>
      <c r="D145" s="303"/>
      <c r="E145" s="303"/>
      <c r="F145" s="303"/>
      <c r="G145" s="303"/>
      <c r="H145" s="248"/>
      <c r="I145" s="104"/>
      <c r="J145" s="101"/>
      <c r="K145" s="101"/>
      <c r="L145" s="101"/>
      <c r="M145" s="101"/>
      <c r="N145" s="101"/>
      <c r="O145" s="101"/>
      <c r="P145" s="101"/>
      <c r="Q145" s="101"/>
      <c r="R145" s="101"/>
      <c r="S145" s="101"/>
      <c r="T145" s="101"/>
      <c r="U145" s="101"/>
      <c r="V145" s="101"/>
      <c r="W145" s="101"/>
      <c r="X145" s="101"/>
      <c r="Y145" s="101"/>
      <c r="Z145" s="101"/>
      <c r="AA145" s="101"/>
      <c r="AB145" s="101"/>
      <c r="AC145" s="101"/>
      <c r="AD145" s="101"/>
      <c r="AE145" s="101"/>
      <c r="AF145" s="101"/>
      <c r="AG145" s="101"/>
      <c r="AH145" s="101"/>
      <c r="AI145" s="101"/>
      <c r="AJ145" s="101"/>
      <c r="AK145" s="101"/>
      <c r="AL145" s="101"/>
      <c r="AM145" s="101"/>
      <c r="AN145" s="101"/>
      <c r="AO145" s="101"/>
      <c r="AP145" s="101"/>
      <c r="AQ145" s="101"/>
      <c r="AR145" s="102"/>
    </row>
    <row r="146" spans="2:44" x14ac:dyDescent="0.25">
      <c r="B146" s="103"/>
      <c r="C146" s="302"/>
      <c r="D146" s="303"/>
      <c r="E146" s="303"/>
      <c r="F146" s="303"/>
      <c r="G146" s="303"/>
      <c r="H146" s="248"/>
      <c r="I146" s="104"/>
      <c r="J146" s="101"/>
      <c r="K146" s="101"/>
      <c r="L146" s="101"/>
      <c r="M146" s="101"/>
      <c r="N146" s="101"/>
      <c r="O146" s="101"/>
      <c r="P146" s="101"/>
      <c r="Q146" s="101"/>
      <c r="R146" s="101"/>
      <c r="S146" s="101"/>
      <c r="T146" s="101"/>
      <c r="U146" s="101"/>
      <c r="V146" s="101"/>
      <c r="W146" s="101"/>
      <c r="X146" s="101"/>
      <c r="Y146" s="101"/>
      <c r="Z146" s="101"/>
      <c r="AA146" s="101"/>
      <c r="AB146" s="101"/>
      <c r="AC146" s="101"/>
      <c r="AD146" s="101"/>
      <c r="AE146" s="101"/>
      <c r="AF146" s="101"/>
      <c r="AG146" s="101"/>
      <c r="AH146" s="101"/>
      <c r="AI146" s="101"/>
      <c r="AJ146" s="101"/>
      <c r="AK146" s="101"/>
      <c r="AL146" s="101"/>
      <c r="AM146" s="101"/>
      <c r="AN146" s="101"/>
      <c r="AO146" s="101"/>
      <c r="AP146" s="101"/>
      <c r="AQ146" s="101"/>
      <c r="AR146" s="102"/>
    </row>
    <row r="147" spans="2:44" x14ac:dyDescent="0.25">
      <c r="B147" s="103"/>
      <c r="C147" s="302"/>
      <c r="D147" s="303"/>
      <c r="E147" s="303"/>
      <c r="F147" s="303"/>
      <c r="G147" s="303"/>
      <c r="H147" s="248"/>
      <c r="I147" s="104"/>
      <c r="J147" s="101"/>
      <c r="K147" s="101"/>
      <c r="L147" s="101"/>
      <c r="M147" s="101"/>
      <c r="N147" s="101"/>
      <c r="O147" s="101"/>
      <c r="P147" s="101"/>
      <c r="Q147" s="101"/>
      <c r="R147" s="101"/>
      <c r="S147" s="101"/>
      <c r="T147" s="101"/>
      <c r="U147" s="101"/>
      <c r="V147" s="101"/>
      <c r="W147" s="101"/>
      <c r="X147" s="101"/>
      <c r="Y147" s="101"/>
      <c r="Z147" s="101"/>
      <c r="AA147" s="101"/>
      <c r="AB147" s="101"/>
      <c r="AC147" s="101"/>
      <c r="AD147" s="101"/>
      <c r="AE147" s="101"/>
      <c r="AF147" s="101"/>
      <c r="AG147" s="101"/>
      <c r="AH147" s="101"/>
      <c r="AI147" s="101"/>
      <c r="AJ147" s="101"/>
      <c r="AK147" s="101"/>
      <c r="AL147" s="101"/>
      <c r="AM147" s="101"/>
      <c r="AN147" s="101"/>
      <c r="AO147" s="101"/>
      <c r="AP147" s="101"/>
      <c r="AQ147" s="101"/>
      <c r="AR147" s="102"/>
    </row>
    <row r="148" spans="2:44" x14ac:dyDescent="0.25">
      <c r="B148" s="103"/>
      <c r="C148" s="302"/>
      <c r="D148" s="303"/>
      <c r="E148" s="303"/>
      <c r="F148" s="303"/>
      <c r="G148" s="303"/>
      <c r="H148" s="248"/>
      <c r="I148" s="104"/>
      <c r="J148" s="101"/>
      <c r="K148" s="101"/>
      <c r="L148" s="101"/>
      <c r="M148" s="101"/>
      <c r="N148" s="101"/>
      <c r="O148" s="101"/>
      <c r="P148" s="101"/>
      <c r="Q148" s="101"/>
      <c r="R148" s="101"/>
      <c r="S148" s="101"/>
      <c r="T148" s="101"/>
      <c r="U148" s="101"/>
      <c r="V148" s="101"/>
      <c r="W148" s="101"/>
      <c r="X148" s="101"/>
      <c r="Y148" s="101"/>
      <c r="Z148" s="101"/>
      <c r="AA148" s="101"/>
      <c r="AB148" s="101"/>
      <c r="AC148" s="101"/>
      <c r="AD148" s="101"/>
      <c r="AE148" s="101"/>
      <c r="AF148" s="101"/>
      <c r="AG148" s="101"/>
      <c r="AH148" s="101"/>
      <c r="AI148" s="101"/>
      <c r="AJ148" s="101"/>
      <c r="AK148" s="101"/>
      <c r="AL148" s="101"/>
      <c r="AM148" s="101"/>
      <c r="AN148" s="101"/>
      <c r="AO148" s="101"/>
      <c r="AP148" s="101"/>
      <c r="AQ148" s="101"/>
      <c r="AR148" s="102"/>
    </row>
    <row r="149" spans="2:44" x14ac:dyDescent="0.25">
      <c r="B149" s="103"/>
      <c r="C149" s="302"/>
      <c r="D149" s="303"/>
      <c r="E149" s="303"/>
      <c r="F149" s="303"/>
      <c r="G149" s="303"/>
      <c r="H149" s="248"/>
      <c r="I149" s="104"/>
      <c r="J149" s="101"/>
      <c r="K149" s="101"/>
      <c r="L149" s="101"/>
      <c r="M149" s="101"/>
      <c r="N149" s="101"/>
      <c r="O149" s="101"/>
      <c r="P149" s="101"/>
      <c r="Q149" s="101"/>
      <c r="R149" s="101"/>
      <c r="S149" s="101"/>
      <c r="T149" s="101"/>
      <c r="U149" s="101"/>
      <c r="V149" s="101"/>
      <c r="W149" s="101"/>
      <c r="X149" s="101"/>
      <c r="Y149" s="101"/>
      <c r="Z149" s="101"/>
      <c r="AA149" s="101"/>
      <c r="AB149" s="101"/>
      <c r="AC149" s="101"/>
      <c r="AD149" s="101"/>
      <c r="AE149" s="101"/>
      <c r="AF149" s="101"/>
      <c r="AG149" s="101"/>
      <c r="AH149" s="101"/>
      <c r="AI149" s="101"/>
      <c r="AJ149" s="101"/>
      <c r="AK149" s="101"/>
      <c r="AL149" s="101"/>
      <c r="AM149" s="101"/>
      <c r="AN149" s="101"/>
      <c r="AO149" s="101"/>
      <c r="AP149" s="101"/>
      <c r="AQ149" s="101"/>
      <c r="AR149" s="102"/>
    </row>
    <row r="150" spans="2:44" x14ac:dyDescent="0.25">
      <c r="B150" s="103"/>
      <c r="C150" s="302"/>
      <c r="D150" s="303"/>
      <c r="E150" s="303"/>
      <c r="F150" s="303"/>
      <c r="G150" s="303"/>
      <c r="H150" s="248"/>
      <c r="I150" s="104"/>
      <c r="J150" s="101"/>
      <c r="K150" s="101"/>
      <c r="L150" s="101"/>
      <c r="M150" s="101"/>
      <c r="N150" s="101"/>
      <c r="O150" s="101"/>
      <c r="P150" s="101"/>
      <c r="Q150" s="101"/>
      <c r="R150" s="101"/>
      <c r="S150" s="101"/>
      <c r="T150" s="101"/>
      <c r="U150" s="101"/>
      <c r="V150" s="101"/>
      <c r="W150" s="101"/>
      <c r="X150" s="101"/>
      <c r="Y150" s="101"/>
      <c r="Z150" s="101"/>
      <c r="AA150" s="101"/>
      <c r="AB150" s="101"/>
      <c r="AC150" s="101"/>
      <c r="AD150" s="101"/>
      <c r="AE150" s="101"/>
      <c r="AF150" s="101"/>
      <c r="AG150" s="101"/>
      <c r="AH150" s="101"/>
      <c r="AI150" s="101"/>
      <c r="AJ150" s="101"/>
      <c r="AK150" s="101"/>
      <c r="AL150" s="101"/>
      <c r="AM150" s="101"/>
      <c r="AN150" s="101"/>
      <c r="AO150" s="101"/>
      <c r="AP150" s="101"/>
      <c r="AQ150" s="101"/>
      <c r="AR150" s="102"/>
    </row>
    <row r="151" spans="2:44" x14ac:dyDescent="0.25">
      <c r="B151" s="103"/>
      <c r="C151" s="302"/>
      <c r="D151" s="303"/>
      <c r="E151" s="303"/>
      <c r="F151" s="303"/>
      <c r="G151" s="303"/>
      <c r="H151" s="248"/>
      <c r="I151" s="104"/>
      <c r="J151" s="101"/>
      <c r="K151" s="101"/>
      <c r="L151" s="101"/>
      <c r="M151" s="101"/>
      <c r="N151" s="101"/>
      <c r="O151" s="101"/>
      <c r="P151" s="101"/>
      <c r="Q151" s="101"/>
      <c r="R151" s="101"/>
      <c r="S151" s="101"/>
      <c r="T151" s="101"/>
      <c r="U151" s="101"/>
      <c r="V151" s="101"/>
      <c r="W151" s="101"/>
      <c r="X151" s="101"/>
      <c r="Y151" s="101"/>
      <c r="Z151" s="101"/>
      <c r="AA151" s="101"/>
      <c r="AB151" s="101"/>
      <c r="AC151" s="101"/>
      <c r="AD151" s="101"/>
      <c r="AE151" s="101"/>
      <c r="AF151" s="101"/>
      <c r="AG151" s="101"/>
      <c r="AH151" s="101"/>
      <c r="AI151" s="101"/>
      <c r="AJ151" s="101"/>
      <c r="AK151" s="101"/>
      <c r="AL151" s="101"/>
      <c r="AM151" s="101"/>
      <c r="AN151" s="101"/>
      <c r="AO151" s="101"/>
      <c r="AP151" s="101"/>
      <c r="AQ151" s="101"/>
      <c r="AR151" s="102"/>
    </row>
    <row r="152" spans="2:44" x14ac:dyDescent="0.25">
      <c r="B152" s="103"/>
      <c r="C152" s="302"/>
      <c r="D152" s="303"/>
      <c r="E152" s="303"/>
      <c r="F152" s="303"/>
      <c r="G152" s="303"/>
      <c r="H152" s="248"/>
      <c r="I152" s="104"/>
      <c r="J152" s="101"/>
      <c r="K152" s="101"/>
      <c r="L152" s="101"/>
      <c r="M152" s="101"/>
      <c r="N152" s="101"/>
      <c r="O152" s="101"/>
      <c r="P152" s="101"/>
      <c r="Q152" s="101"/>
      <c r="R152" s="101"/>
      <c r="S152" s="101"/>
      <c r="T152" s="101"/>
      <c r="U152" s="101"/>
      <c r="V152" s="101"/>
      <c r="W152" s="101"/>
      <c r="X152" s="101"/>
      <c r="Y152" s="101"/>
      <c r="Z152" s="101"/>
      <c r="AA152" s="101"/>
      <c r="AB152" s="101"/>
      <c r="AC152" s="101"/>
      <c r="AD152" s="101"/>
      <c r="AE152" s="101"/>
      <c r="AF152" s="101"/>
      <c r="AG152" s="101"/>
      <c r="AH152" s="101"/>
      <c r="AI152" s="101"/>
      <c r="AJ152" s="101"/>
      <c r="AK152" s="101"/>
      <c r="AL152" s="101"/>
      <c r="AM152" s="101"/>
      <c r="AN152" s="101"/>
      <c r="AO152" s="101"/>
      <c r="AP152" s="101"/>
      <c r="AQ152" s="101"/>
      <c r="AR152" s="102"/>
    </row>
    <row r="153" spans="2:44" x14ac:dyDescent="0.25">
      <c r="B153" s="103"/>
      <c r="C153" s="302"/>
      <c r="D153" s="303"/>
      <c r="E153" s="303"/>
      <c r="F153" s="303"/>
      <c r="G153" s="303"/>
      <c r="H153" s="248"/>
      <c r="I153" s="104"/>
      <c r="J153" s="101"/>
      <c r="K153" s="101"/>
      <c r="L153" s="101"/>
      <c r="M153" s="101"/>
      <c r="N153" s="101"/>
      <c r="O153" s="101"/>
      <c r="P153" s="101"/>
      <c r="Q153" s="101"/>
      <c r="R153" s="101"/>
      <c r="S153" s="101"/>
      <c r="T153" s="101"/>
      <c r="U153" s="101"/>
      <c r="V153" s="101"/>
      <c r="W153" s="101"/>
      <c r="X153" s="101"/>
      <c r="Y153" s="101"/>
      <c r="Z153" s="101"/>
      <c r="AA153" s="101"/>
      <c r="AB153" s="101"/>
      <c r="AC153" s="101"/>
      <c r="AD153" s="101"/>
      <c r="AE153" s="101"/>
      <c r="AF153" s="101"/>
      <c r="AG153" s="101"/>
      <c r="AH153" s="101"/>
      <c r="AI153" s="101"/>
      <c r="AJ153" s="101"/>
      <c r="AK153" s="101"/>
      <c r="AL153" s="101"/>
      <c r="AM153" s="101"/>
      <c r="AN153" s="101"/>
      <c r="AO153" s="101"/>
      <c r="AP153" s="101"/>
      <c r="AQ153" s="101"/>
      <c r="AR153" s="102"/>
    </row>
    <row r="154" spans="2:44" x14ac:dyDescent="0.25">
      <c r="B154" s="103"/>
      <c r="C154" s="302"/>
      <c r="D154" s="303"/>
      <c r="E154" s="303"/>
      <c r="F154" s="303"/>
      <c r="G154" s="303"/>
      <c r="H154" s="248"/>
      <c r="I154" s="104"/>
      <c r="J154" s="101"/>
      <c r="K154" s="101"/>
      <c r="L154" s="101"/>
      <c r="M154" s="101"/>
      <c r="N154" s="101"/>
      <c r="O154" s="101"/>
      <c r="P154" s="101"/>
      <c r="Q154" s="101"/>
      <c r="R154" s="101"/>
      <c r="S154" s="101"/>
      <c r="T154" s="101"/>
      <c r="U154" s="101"/>
      <c r="V154" s="101"/>
      <c r="W154" s="101"/>
      <c r="X154" s="101"/>
      <c r="Y154" s="101"/>
      <c r="Z154" s="101"/>
      <c r="AA154" s="101"/>
      <c r="AB154" s="101"/>
      <c r="AC154" s="101"/>
      <c r="AD154" s="101"/>
      <c r="AE154" s="101"/>
      <c r="AF154" s="101"/>
      <c r="AG154" s="101"/>
      <c r="AH154" s="101"/>
      <c r="AI154" s="101"/>
      <c r="AJ154" s="101"/>
      <c r="AK154" s="101"/>
      <c r="AL154" s="101"/>
      <c r="AM154" s="101"/>
      <c r="AN154" s="101"/>
      <c r="AO154" s="101"/>
      <c r="AP154" s="101"/>
      <c r="AQ154" s="101"/>
      <c r="AR154" s="102"/>
    </row>
    <row r="155" spans="2:44" x14ac:dyDescent="0.25">
      <c r="B155" s="103"/>
      <c r="C155" s="302"/>
      <c r="D155" s="303"/>
      <c r="E155" s="303"/>
      <c r="F155" s="303"/>
      <c r="G155" s="303"/>
      <c r="H155" s="248"/>
      <c r="I155" s="104"/>
      <c r="J155" s="101"/>
      <c r="K155" s="101"/>
      <c r="L155" s="101"/>
      <c r="M155" s="101"/>
      <c r="N155" s="101"/>
      <c r="O155" s="101"/>
      <c r="P155" s="101"/>
      <c r="Q155" s="101"/>
      <c r="R155" s="101"/>
      <c r="S155" s="101"/>
      <c r="T155" s="101"/>
      <c r="U155" s="101"/>
      <c r="V155" s="101"/>
      <c r="W155" s="101"/>
      <c r="X155" s="101"/>
      <c r="Y155" s="101"/>
      <c r="Z155" s="101"/>
      <c r="AA155" s="101"/>
      <c r="AB155" s="101"/>
      <c r="AC155" s="101"/>
      <c r="AD155" s="101"/>
      <c r="AE155" s="101"/>
      <c r="AF155" s="101"/>
      <c r="AG155" s="101"/>
      <c r="AH155" s="101"/>
      <c r="AI155" s="101"/>
      <c r="AJ155" s="101"/>
      <c r="AK155" s="101"/>
      <c r="AL155" s="101"/>
      <c r="AM155" s="101"/>
      <c r="AN155" s="101"/>
      <c r="AO155" s="101"/>
      <c r="AP155" s="101"/>
      <c r="AQ155" s="101"/>
      <c r="AR155" s="102"/>
    </row>
    <row r="156" spans="2:44" x14ac:dyDescent="0.25">
      <c r="B156" s="103"/>
      <c r="C156" s="302"/>
      <c r="D156" s="303"/>
      <c r="E156" s="303"/>
      <c r="F156" s="303"/>
      <c r="G156" s="303"/>
      <c r="H156" s="248"/>
      <c r="I156" s="104"/>
      <c r="J156" s="101"/>
      <c r="K156" s="101"/>
      <c r="L156" s="101"/>
      <c r="M156" s="101"/>
      <c r="N156" s="101"/>
      <c r="O156" s="101"/>
      <c r="P156" s="101"/>
      <c r="Q156" s="101"/>
      <c r="R156" s="101"/>
      <c r="S156" s="101"/>
      <c r="T156" s="101"/>
      <c r="U156" s="101"/>
      <c r="V156" s="101"/>
      <c r="W156" s="101"/>
      <c r="X156" s="101"/>
      <c r="Y156" s="101"/>
      <c r="Z156" s="101"/>
      <c r="AA156" s="101"/>
      <c r="AB156" s="101"/>
      <c r="AC156" s="101"/>
      <c r="AD156" s="101"/>
      <c r="AE156" s="101"/>
      <c r="AF156" s="101"/>
      <c r="AG156" s="101"/>
      <c r="AH156" s="101"/>
      <c r="AI156" s="101"/>
      <c r="AJ156" s="101"/>
      <c r="AK156" s="101"/>
      <c r="AL156" s="101"/>
      <c r="AM156" s="101"/>
      <c r="AN156" s="101"/>
      <c r="AO156" s="101"/>
      <c r="AP156" s="101"/>
      <c r="AQ156" s="101"/>
      <c r="AR156" s="102"/>
    </row>
    <row r="157" spans="2:44" x14ac:dyDescent="0.25">
      <c r="B157" s="103"/>
      <c r="C157" s="302"/>
      <c r="D157" s="303"/>
      <c r="E157" s="303"/>
      <c r="F157" s="303"/>
      <c r="G157" s="303"/>
      <c r="H157" s="248"/>
      <c r="I157" s="104"/>
      <c r="J157" s="101"/>
      <c r="K157" s="101"/>
      <c r="L157" s="101"/>
      <c r="M157" s="101"/>
      <c r="N157" s="101"/>
      <c r="O157" s="101"/>
      <c r="P157" s="101"/>
      <c r="Q157" s="101"/>
      <c r="R157" s="101"/>
      <c r="S157" s="101"/>
      <c r="T157" s="101"/>
      <c r="U157" s="101"/>
      <c r="V157" s="101"/>
      <c r="W157" s="101"/>
      <c r="X157" s="101"/>
      <c r="Y157" s="101"/>
      <c r="Z157" s="101"/>
      <c r="AA157" s="101"/>
      <c r="AB157" s="101"/>
      <c r="AC157" s="101"/>
      <c r="AD157" s="101"/>
      <c r="AE157" s="101"/>
      <c r="AF157" s="101"/>
      <c r="AG157" s="101"/>
      <c r="AH157" s="101"/>
      <c r="AI157" s="101"/>
      <c r="AJ157" s="101"/>
      <c r="AK157" s="101"/>
      <c r="AL157" s="101"/>
      <c r="AM157" s="101"/>
      <c r="AN157" s="101"/>
      <c r="AO157" s="101"/>
      <c r="AP157" s="101"/>
      <c r="AQ157" s="101"/>
      <c r="AR157" s="102"/>
    </row>
    <row r="158" spans="2:44" x14ac:dyDescent="0.25">
      <c r="B158" s="103"/>
      <c r="C158" s="302"/>
      <c r="D158" s="303"/>
      <c r="E158" s="303"/>
      <c r="F158" s="303"/>
      <c r="G158" s="303"/>
      <c r="H158" s="248"/>
      <c r="I158" s="104"/>
      <c r="J158" s="101"/>
      <c r="K158" s="101"/>
      <c r="L158" s="101"/>
      <c r="M158" s="101"/>
      <c r="N158" s="101"/>
      <c r="O158" s="101"/>
      <c r="P158" s="101"/>
      <c r="Q158" s="101"/>
      <c r="R158" s="101"/>
      <c r="S158" s="101"/>
      <c r="T158" s="101"/>
      <c r="U158" s="101"/>
      <c r="V158" s="101"/>
      <c r="W158" s="101"/>
      <c r="X158" s="101"/>
      <c r="Y158" s="101"/>
      <c r="Z158" s="101"/>
      <c r="AA158" s="101"/>
      <c r="AB158" s="101"/>
      <c r="AC158" s="101"/>
      <c r="AD158" s="101"/>
      <c r="AE158" s="101"/>
      <c r="AF158" s="101"/>
      <c r="AG158" s="101"/>
      <c r="AH158" s="101"/>
      <c r="AI158" s="101"/>
      <c r="AJ158" s="101"/>
      <c r="AK158" s="101"/>
      <c r="AL158" s="101"/>
      <c r="AM158" s="101"/>
      <c r="AN158" s="101"/>
      <c r="AO158" s="101"/>
      <c r="AP158" s="101"/>
      <c r="AQ158" s="101"/>
      <c r="AR158" s="102"/>
    </row>
    <row r="159" spans="2:44" x14ac:dyDescent="0.25">
      <c r="B159" s="103"/>
      <c r="C159" s="302"/>
      <c r="D159" s="303"/>
      <c r="E159" s="303"/>
      <c r="F159" s="303"/>
      <c r="G159" s="303"/>
      <c r="H159" s="248"/>
      <c r="I159" s="104"/>
      <c r="J159" s="101"/>
      <c r="K159" s="101"/>
      <c r="L159" s="101"/>
      <c r="M159" s="101"/>
      <c r="N159" s="101"/>
      <c r="O159" s="101"/>
      <c r="P159" s="101"/>
      <c r="Q159" s="101"/>
      <c r="R159" s="101"/>
      <c r="S159" s="101"/>
      <c r="T159" s="101"/>
      <c r="U159" s="101"/>
      <c r="V159" s="101"/>
      <c r="W159" s="101"/>
      <c r="X159" s="101"/>
      <c r="Y159" s="101"/>
      <c r="Z159" s="101"/>
      <c r="AA159" s="101"/>
      <c r="AB159" s="101"/>
      <c r="AC159" s="101"/>
      <c r="AD159" s="101"/>
      <c r="AE159" s="101"/>
      <c r="AF159" s="101"/>
      <c r="AG159" s="101"/>
      <c r="AH159" s="101"/>
      <c r="AI159" s="101"/>
      <c r="AJ159" s="101"/>
      <c r="AK159" s="101"/>
      <c r="AL159" s="101"/>
      <c r="AM159" s="101"/>
      <c r="AN159" s="101"/>
      <c r="AO159" s="101"/>
      <c r="AP159" s="101"/>
      <c r="AQ159" s="101"/>
      <c r="AR159" s="102"/>
    </row>
    <row r="160" spans="2:44" x14ac:dyDescent="0.25">
      <c r="B160" s="103"/>
      <c r="C160" s="302"/>
      <c r="D160" s="303"/>
      <c r="E160" s="303"/>
      <c r="F160" s="303"/>
      <c r="G160" s="303"/>
      <c r="H160" s="248"/>
      <c r="I160" s="104"/>
      <c r="J160" s="101"/>
      <c r="K160" s="101"/>
      <c r="L160" s="101"/>
      <c r="M160" s="101"/>
      <c r="N160" s="101"/>
      <c r="O160" s="101"/>
      <c r="P160" s="101"/>
      <c r="Q160" s="101"/>
      <c r="R160" s="101"/>
      <c r="S160" s="101"/>
      <c r="T160" s="101"/>
      <c r="U160" s="101"/>
      <c r="V160" s="101"/>
      <c r="W160" s="101"/>
      <c r="X160" s="101"/>
      <c r="Y160" s="101"/>
      <c r="Z160" s="101"/>
      <c r="AA160" s="101"/>
      <c r="AB160" s="101"/>
      <c r="AC160" s="101"/>
      <c r="AD160" s="101"/>
      <c r="AE160" s="101"/>
      <c r="AF160" s="101"/>
      <c r="AG160" s="101"/>
      <c r="AH160" s="101"/>
      <c r="AI160" s="101"/>
      <c r="AJ160" s="101"/>
      <c r="AK160" s="101"/>
      <c r="AL160" s="101"/>
      <c r="AM160" s="101"/>
      <c r="AN160" s="101"/>
      <c r="AO160" s="101"/>
      <c r="AP160" s="101"/>
      <c r="AQ160" s="101"/>
      <c r="AR160" s="102"/>
    </row>
    <row r="161" spans="2:44" x14ac:dyDescent="0.25">
      <c r="B161" s="103"/>
      <c r="C161" s="302"/>
      <c r="D161" s="303"/>
      <c r="E161" s="303"/>
      <c r="F161" s="303"/>
      <c r="G161" s="303"/>
      <c r="H161" s="248"/>
      <c r="I161" s="104"/>
      <c r="J161" s="101"/>
      <c r="K161" s="101"/>
      <c r="L161" s="101"/>
      <c r="M161" s="101"/>
      <c r="N161" s="101"/>
      <c r="O161" s="101"/>
      <c r="P161" s="101"/>
      <c r="Q161" s="101"/>
      <c r="R161" s="101"/>
      <c r="S161" s="101"/>
      <c r="T161" s="101"/>
      <c r="U161" s="101"/>
      <c r="V161" s="101"/>
      <c r="W161" s="101"/>
      <c r="X161" s="101"/>
      <c r="Y161" s="101"/>
      <c r="Z161" s="101"/>
      <c r="AA161" s="101"/>
      <c r="AB161" s="101"/>
      <c r="AC161" s="101"/>
      <c r="AD161" s="101"/>
      <c r="AE161" s="101"/>
      <c r="AF161" s="101"/>
      <c r="AG161" s="101"/>
      <c r="AH161" s="101"/>
      <c r="AI161" s="101"/>
      <c r="AJ161" s="101"/>
      <c r="AK161" s="101"/>
      <c r="AL161" s="101"/>
      <c r="AM161" s="101"/>
      <c r="AN161" s="101"/>
      <c r="AO161" s="101"/>
      <c r="AP161" s="101"/>
      <c r="AQ161" s="101"/>
      <c r="AR161" s="102"/>
    </row>
    <row r="162" spans="2:44" x14ac:dyDescent="0.25">
      <c r="B162" s="103"/>
      <c r="C162" s="302"/>
      <c r="D162" s="303"/>
      <c r="E162" s="303"/>
      <c r="F162" s="303"/>
      <c r="G162" s="303"/>
      <c r="H162" s="248"/>
      <c r="I162" s="104"/>
      <c r="J162" s="101"/>
      <c r="K162" s="101"/>
      <c r="L162" s="101"/>
      <c r="M162" s="101"/>
      <c r="N162" s="101"/>
      <c r="O162" s="101"/>
      <c r="P162" s="101"/>
      <c r="Q162" s="101"/>
      <c r="R162" s="101"/>
      <c r="S162" s="101"/>
      <c r="T162" s="101"/>
      <c r="U162" s="101"/>
      <c r="V162" s="101"/>
      <c r="W162" s="101"/>
      <c r="X162" s="101"/>
      <c r="Y162" s="101"/>
      <c r="Z162" s="101"/>
      <c r="AA162" s="101"/>
      <c r="AB162" s="101"/>
      <c r="AC162" s="101"/>
      <c r="AD162" s="101"/>
      <c r="AE162" s="101"/>
      <c r="AF162" s="101"/>
      <c r="AG162" s="101"/>
      <c r="AH162" s="101"/>
      <c r="AI162" s="101"/>
      <c r="AJ162" s="101"/>
      <c r="AK162" s="101"/>
      <c r="AL162" s="101"/>
      <c r="AM162" s="101"/>
      <c r="AN162" s="101"/>
      <c r="AO162" s="101"/>
      <c r="AP162" s="101"/>
      <c r="AQ162" s="101"/>
      <c r="AR162" s="102"/>
    </row>
    <row r="163" spans="2:44" x14ac:dyDescent="0.25">
      <c r="B163" s="103"/>
      <c r="C163" s="302"/>
      <c r="D163" s="303"/>
      <c r="E163" s="303"/>
      <c r="F163" s="303"/>
      <c r="G163" s="303"/>
      <c r="H163" s="248"/>
      <c r="I163" s="104"/>
      <c r="J163" s="101"/>
      <c r="K163" s="101"/>
      <c r="L163" s="101"/>
      <c r="M163" s="101"/>
      <c r="N163" s="101"/>
      <c r="O163" s="101"/>
      <c r="P163" s="101"/>
      <c r="Q163" s="101"/>
      <c r="R163" s="101"/>
      <c r="S163" s="101"/>
      <c r="T163" s="101"/>
      <c r="U163" s="101"/>
      <c r="V163" s="101"/>
      <c r="W163" s="101"/>
      <c r="X163" s="101"/>
      <c r="Y163" s="101"/>
      <c r="Z163" s="101"/>
      <c r="AA163" s="101"/>
      <c r="AB163" s="101"/>
      <c r="AC163" s="101"/>
      <c r="AD163" s="101"/>
      <c r="AE163" s="101"/>
      <c r="AF163" s="101"/>
      <c r="AG163" s="101"/>
      <c r="AH163" s="101"/>
      <c r="AI163" s="101"/>
      <c r="AJ163" s="101"/>
      <c r="AK163" s="101"/>
      <c r="AL163" s="101"/>
      <c r="AM163" s="101"/>
      <c r="AN163" s="101"/>
      <c r="AO163" s="101"/>
      <c r="AP163" s="101"/>
      <c r="AQ163" s="101"/>
      <c r="AR163" s="102"/>
    </row>
    <row r="164" spans="2:44" x14ac:dyDescent="0.25">
      <c r="B164" s="103"/>
      <c r="C164" s="302"/>
      <c r="D164" s="303"/>
      <c r="E164" s="303"/>
      <c r="F164" s="303"/>
      <c r="G164" s="303"/>
      <c r="H164" s="248"/>
      <c r="I164" s="104"/>
      <c r="J164" s="101"/>
      <c r="K164" s="101"/>
      <c r="L164" s="101"/>
      <c r="M164" s="101"/>
      <c r="N164" s="101"/>
      <c r="O164" s="101"/>
      <c r="P164" s="101"/>
      <c r="Q164" s="101"/>
      <c r="R164" s="101"/>
      <c r="S164" s="101"/>
      <c r="T164" s="101"/>
      <c r="U164" s="101"/>
      <c r="V164" s="101"/>
      <c r="W164" s="101"/>
      <c r="X164" s="101"/>
      <c r="Y164" s="101"/>
      <c r="Z164" s="101"/>
      <c r="AA164" s="101"/>
      <c r="AB164" s="101"/>
      <c r="AC164" s="101"/>
      <c r="AD164" s="101"/>
      <c r="AE164" s="101"/>
      <c r="AF164" s="101"/>
      <c r="AG164" s="101"/>
      <c r="AH164" s="101"/>
      <c r="AI164" s="101"/>
      <c r="AJ164" s="101"/>
      <c r="AK164" s="101"/>
      <c r="AL164" s="101"/>
      <c r="AM164" s="101"/>
      <c r="AN164" s="101"/>
      <c r="AO164" s="101"/>
      <c r="AP164" s="101"/>
      <c r="AQ164" s="101"/>
      <c r="AR164" s="102"/>
    </row>
    <row r="165" spans="2:44" x14ac:dyDescent="0.25">
      <c r="B165" s="103"/>
      <c r="C165" s="302"/>
      <c r="D165" s="303"/>
      <c r="E165" s="303"/>
      <c r="F165" s="303"/>
      <c r="G165" s="303"/>
      <c r="H165" s="248"/>
      <c r="I165" s="104"/>
      <c r="J165" s="101"/>
      <c r="K165" s="101"/>
      <c r="L165" s="101"/>
      <c r="M165" s="101"/>
      <c r="N165" s="101"/>
      <c r="O165" s="101"/>
      <c r="P165" s="101"/>
      <c r="Q165" s="101"/>
      <c r="R165" s="101"/>
      <c r="S165" s="101"/>
      <c r="T165" s="101"/>
      <c r="U165" s="101"/>
      <c r="V165" s="101"/>
      <c r="W165" s="101"/>
      <c r="X165" s="101"/>
      <c r="Y165" s="101"/>
      <c r="Z165" s="101"/>
      <c r="AA165" s="101"/>
      <c r="AB165" s="101"/>
      <c r="AC165" s="101"/>
      <c r="AD165" s="101"/>
      <c r="AE165" s="101"/>
      <c r="AF165" s="101"/>
      <c r="AG165" s="101"/>
      <c r="AH165" s="101"/>
      <c r="AI165" s="101"/>
      <c r="AJ165" s="101"/>
      <c r="AK165" s="101"/>
      <c r="AL165" s="101"/>
      <c r="AM165" s="101"/>
      <c r="AN165" s="101"/>
      <c r="AO165" s="101"/>
      <c r="AP165" s="101"/>
      <c r="AQ165" s="101"/>
      <c r="AR165" s="102"/>
    </row>
    <row r="166" spans="2:44" x14ac:dyDescent="0.25">
      <c r="B166" s="103"/>
      <c r="C166" s="302"/>
      <c r="D166" s="303"/>
      <c r="E166" s="303"/>
      <c r="F166" s="303"/>
      <c r="G166" s="303"/>
      <c r="H166" s="248"/>
      <c r="I166" s="104"/>
      <c r="J166" s="101"/>
      <c r="K166" s="101"/>
      <c r="L166" s="101"/>
      <c r="M166" s="101"/>
      <c r="N166" s="101"/>
      <c r="O166" s="101"/>
      <c r="P166" s="101"/>
      <c r="Q166" s="101"/>
      <c r="R166" s="101"/>
      <c r="S166" s="101"/>
      <c r="T166" s="101"/>
      <c r="U166" s="101"/>
      <c r="V166" s="101"/>
      <c r="W166" s="101"/>
      <c r="X166" s="101"/>
      <c r="Y166" s="101"/>
      <c r="Z166" s="101"/>
      <c r="AA166" s="101"/>
      <c r="AB166" s="101"/>
      <c r="AC166" s="101"/>
      <c r="AD166" s="101"/>
      <c r="AE166" s="101"/>
      <c r="AF166" s="101"/>
      <c r="AG166" s="101"/>
      <c r="AH166" s="101"/>
      <c r="AI166" s="101"/>
      <c r="AJ166" s="101"/>
      <c r="AK166" s="101"/>
      <c r="AL166" s="101"/>
      <c r="AM166" s="101"/>
      <c r="AN166" s="101"/>
      <c r="AO166" s="101"/>
      <c r="AP166" s="101"/>
      <c r="AQ166" s="101"/>
      <c r="AR166" s="102"/>
    </row>
    <row r="167" spans="2:44" x14ac:dyDescent="0.25">
      <c r="B167" s="103"/>
      <c r="C167" s="302"/>
      <c r="D167" s="303"/>
      <c r="E167" s="303"/>
      <c r="F167" s="303"/>
      <c r="G167" s="303"/>
      <c r="H167" s="248"/>
      <c r="I167" s="104"/>
      <c r="J167" s="101"/>
      <c r="K167" s="101"/>
      <c r="L167" s="101"/>
      <c r="M167" s="101"/>
      <c r="N167" s="101"/>
      <c r="O167" s="101"/>
      <c r="P167" s="101"/>
      <c r="Q167" s="101"/>
      <c r="R167" s="101"/>
      <c r="S167" s="101"/>
      <c r="T167" s="101"/>
      <c r="U167" s="101"/>
      <c r="V167" s="101"/>
      <c r="W167" s="101"/>
      <c r="X167" s="101"/>
      <c r="Y167" s="101"/>
      <c r="Z167" s="101"/>
      <c r="AA167" s="101"/>
      <c r="AB167" s="101"/>
      <c r="AC167" s="101"/>
      <c r="AD167" s="101"/>
      <c r="AE167" s="101"/>
      <c r="AF167" s="101"/>
      <c r="AG167" s="101"/>
      <c r="AH167" s="101"/>
      <c r="AI167" s="101"/>
      <c r="AJ167" s="101"/>
      <c r="AK167" s="101"/>
      <c r="AL167" s="101"/>
      <c r="AM167" s="101"/>
      <c r="AN167" s="101"/>
      <c r="AO167" s="101"/>
      <c r="AP167" s="101"/>
      <c r="AQ167" s="101"/>
      <c r="AR167" s="102"/>
    </row>
    <row r="168" spans="2:44" x14ac:dyDescent="0.25">
      <c r="B168" s="103"/>
      <c r="C168" s="302"/>
      <c r="D168" s="303"/>
      <c r="E168" s="303"/>
      <c r="F168" s="303"/>
      <c r="G168" s="303"/>
      <c r="H168" s="248"/>
      <c r="I168" s="104"/>
      <c r="J168" s="101"/>
      <c r="K168" s="101"/>
      <c r="L168" s="101"/>
      <c r="M168" s="101"/>
      <c r="N168" s="101"/>
      <c r="O168" s="101"/>
      <c r="P168" s="101"/>
      <c r="Q168" s="101"/>
      <c r="R168" s="101"/>
      <c r="S168" s="101"/>
      <c r="T168" s="101"/>
      <c r="U168" s="101"/>
      <c r="V168" s="101"/>
      <c r="W168" s="101"/>
      <c r="X168" s="101"/>
      <c r="Y168" s="101"/>
      <c r="Z168" s="101"/>
      <c r="AA168" s="101"/>
      <c r="AB168" s="101"/>
      <c r="AC168" s="101"/>
      <c r="AD168" s="101"/>
      <c r="AE168" s="101"/>
      <c r="AF168" s="101"/>
      <c r="AG168" s="101"/>
      <c r="AH168" s="101"/>
      <c r="AI168" s="101"/>
      <c r="AJ168" s="101"/>
      <c r="AK168" s="101"/>
      <c r="AL168" s="101"/>
      <c r="AM168" s="101"/>
      <c r="AN168" s="101"/>
      <c r="AO168" s="101"/>
      <c r="AP168" s="101"/>
      <c r="AQ168" s="101"/>
      <c r="AR168" s="102"/>
    </row>
    <row r="169" spans="2:44" x14ac:dyDescent="0.25">
      <c r="B169" s="103"/>
      <c r="C169" s="302"/>
      <c r="D169" s="303"/>
      <c r="E169" s="303"/>
      <c r="F169" s="303"/>
      <c r="G169" s="303"/>
      <c r="H169" s="248"/>
      <c r="I169" s="104"/>
      <c r="J169" s="101"/>
      <c r="K169" s="101"/>
      <c r="L169" s="101"/>
      <c r="M169" s="101"/>
      <c r="N169" s="101"/>
      <c r="O169" s="101"/>
      <c r="P169" s="101"/>
      <c r="Q169" s="101"/>
      <c r="R169" s="101"/>
      <c r="S169" s="101"/>
      <c r="T169" s="101"/>
      <c r="U169" s="101"/>
      <c r="V169" s="101"/>
      <c r="W169" s="101"/>
      <c r="X169" s="101"/>
      <c r="Y169" s="101"/>
      <c r="Z169" s="101"/>
      <c r="AA169" s="101"/>
      <c r="AB169" s="101"/>
      <c r="AC169" s="101"/>
      <c r="AD169" s="101"/>
      <c r="AE169" s="101"/>
      <c r="AF169" s="101"/>
      <c r="AG169" s="101"/>
      <c r="AH169" s="101"/>
      <c r="AI169" s="101"/>
      <c r="AJ169" s="101"/>
      <c r="AK169" s="101"/>
      <c r="AL169" s="101"/>
      <c r="AM169" s="101"/>
      <c r="AN169" s="101"/>
      <c r="AO169" s="101"/>
      <c r="AP169" s="101"/>
      <c r="AQ169" s="101"/>
      <c r="AR169" s="102"/>
    </row>
    <row r="170" spans="2:44" x14ac:dyDescent="0.25">
      <c r="B170" s="103"/>
      <c r="C170" s="302"/>
      <c r="D170" s="303"/>
      <c r="E170" s="303"/>
      <c r="F170" s="303"/>
      <c r="G170" s="303"/>
      <c r="H170" s="248"/>
      <c r="I170" s="104"/>
      <c r="J170" s="101"/>
      <c r="K170" s="101"/>
      <c r="L170" s="101"/>
      <c r="M170" s="101"/>
      <c r="N170" s="101"/>
      <c r="O170" s="101"/>
      <c r="P170" s="101"/>
      <c r="Q170" s="101"/>
      <c r="R170" s="101"/>
      <c r="S170" s="101"/>
      <c r="T170" s="101"/>
      <c r="U170" s="101"/>
      <c r="V170" s="101"/>
      <c r="W170" s="101"/>
      <c r="X170" s="101"/>
      <c r="Y170" s="101"/>
      <c r="Z170" s="101"/>
      <c r="AA170" s="101"/>
      <c r="AB170" s="101"/>
      <c r="AC170" s="101"/>
      <c r="AD170" s="101"/>
      <c r="AE170" s="101"/>
      <c r="AF170" s="101"/>
      <c r="AG170" s="101"/>
      <c r="AH170" s="101"/>
      <c r="AI170" s="101"/>
      <c r="AJ170" s="101"/>
      <c r="AK170" s="101"/>
      <c r="AL170" s="101"/>
      <c r="AM170" s="101"/>
      <c r="AN170" s="101"/>
      <c r="AO170" s="101"/>
      <c r="AP170" s="101"/>
      <c r="AQ170" s="101"/>
      <c r="AR170" s="102"/>
    </row>
    <row r="171" spans="2:44" x14ac:dyDescent="0.25">
      <c r="B171" s="103"/>
      <c r="C171" s="302"/>
      <c r="D171" s="303"/>
      <c r="E171" s="303"/>
      <c r="F171" s="303"/>
      <c r="G171" s="303"/>
      <c r="H171" s="248"/>
      <c r="I171" s="104"/>
      <c r="J171" s="101"/>
      <c r="K171" s="101"/>
      <c r="L171" s="101"/>
      <c r="M171" s="101"/>
      <c r="N171" s="101"/>
      <c r="O171" s="101"/>
      <c r="P171" s="101"/>
      <c r="Q171" s="101"/>
      <c r="R171" s="101"/>
      <c r="S171" s="101"/>
      <c r="T171" s="101"/>
      <c r="U171" s="101"/>
      <c r="V171" s="101"/>
      <c r="W171" s="101"/>
      <c r="X171" s="101"/>
      <c r="Y171" s="101"/>
      <c r="Z171" s="101"/>
      <c r="AA171" s="101"/>
      <c r="AB171" s="101"/>
      <c r="AC171" s="101"/>
      <c r="AD171" s="101"/>
      <c r="AE171" s="101"/>
      <c r="AF171" s="101"/>
      <c r="AG171" s="101"/>
      <c r="AH171" s="101"/>
      <c r="AI171" s="101"/>
      <c r="AJ171" s="101"/>
      <c r="AK171" s="101"/>
      <c r="AL171" s="101"/>
      <c r="AM171" s="101"/>
      <c r="AN171" s="101"/>
      <c r="AO171" s="101"/>
      <c r="AP171" s="101"/>
      <c r="AQ171" s="101"/>
      <c r="AR171" s="102"/>
    </row>
    <row r="172" spans="2:44" x14ac:dyDescent="0.25">
      <c r="B172" s="103"/>
      <c r="C172" s="302"/>
      <c r="D172" s="303"/>
      <c r="E172" s="303"/>
      <c r="F172" s="303"/>
      <c r="G172" s="303"/>
      <c r="H172" s="248"/>
      <c r="I172" s="104"/>
      <c r="J172" s="101"/>
      <c r="K172" s="101"/>
      <c r="L172" s="101"/>
      <c r="M172" s="101"/>
      <c r="N172" s="101"/>
      <c r="O172" s="101"/>
      <c r="P172" s="101"/>
      <c r="Q172" s="101"/>
      <c r="R172" s="101"/>
      <c r="S172" s="101"/>
      <c r="T172" s="101"/>
      <c r="U172" s="101"/>
      <c r="V172" s="101"/>
      <c r="W172" s="101"/>
      <c r="X172" s="101"/>
      <c r="Y172" s="101"/>
      <c r="Z172" s="101"/>
      <c r="AA172" s="101"/>
      <c r="AB172" s="101"/>
      <c r="AC172" s="101"/>
      <c r="AD172" s="101"/>
      <c r="AE172" s="101"/>
      <c r="AF172" s="101"/>
      <c r="AG172" s="101"/>
      <c r="AH172" s="101"/>
      <c r="AI172" s="101"/>
      <c r="AJ172" s="101"/>
      <c r="AK172" s="101"/>
      <c r="AL172" s="101"/>
      <c r="AM172" s="101"/>
      <c r="AN172" s="101"/>
      <c r="AO172" s="101"/>
      <c r="AP172" s="101"/>
      <c r="AQ172" s="101"/>
      <c r="AR172" s="102"/>
    </row>
    <row r="173" spans="2:44" x14ac:dyDescent="0.25">
      <c r="B173" s="103"/>
      <c r="C173" s="302"/>
      <c r="D173" s="303"/>
      <c r="E173" s="303"/>
      <c r="F173" s="303"/>
      <c r="G173" s="303"/>
      <c r="H173" s="248"/>
      <c r="I173" s="104"/>
      <c r="J173" s="101"/>
      <c r="K173" s="101"/>
      <c r="L173" s="101"/>
      <c r="M173" s="101"/>
      <c r="N173" s="101"/>
      <c r="O173" s="101"/>
      <c r="P173" s="101"/>
      <c r="Q173" s="101"/>
      <c r="R173" s="101"/>
      <c r="S173" s="101"/>
      <c r="T173" s="101"/>
      <c r="U173" s="101"/>
      <c r="V173" s="101"/>
      <c r="W173" s="101"/>
      <c r="X173" s="101"/>
      <c r="Y173" s="101"/>
      <c r="Z173" s="101"/>
      <c r="AA173" s="101"/>
      <c r="AB173" s="101"/>
      <c r="AC173" s="101"/>
      <c r="AD173" s="101"/>
      <c r="AE173" s="101"/>
      <c r="AF173" s="101"/>
      <c r="AG173" s="101"/>
      <c r="AH173" s="101"/>
      <c r="AI173" s="101"/>
      <c r="AJ173" s="101"/>
      <c r="AK173" s="101"/>
      <c r="AL173" s="101"/>
      <c r="AM173" s="101"/>
      <c r="AN173" s="101"/>
      <c r="AO173" s="101"/>
      <c r="AP173" s="101"/>
      <c r="AQ173" s="101"/>
      <c r="AR173" s="102"/>
    </row>
    <row r="174" spans="2:44" x14ac:dyDescent="0.25">
      <c r="B174" s="103"/>
      <c r="C174" s="302"/>
      <c r="D174" s="303"/>
      <c r="E174" s="303"/>
      <c r="F174" s="303"/>
      <c r="G174" s="303"/>
      <c r="H174" s="248"/>
      <c r="I174" s="104"/>
      <c r="J174" s="101"/>
      <c r="K174" s="101"/>
      <c r="L174" s="101"/>
      <c r="M174" s="101"/>
      <c r="N174" s="101"/>
      <c r="O174" s="101"/>
      <c r="P174" s="101"/>
      <c r="Q174" s="101"/>
      <c r="R174" s="101"/>
      <c r="S174" s="101"/>
      <c r="T174" s="101"/>
      <c r="U174" s="101"/>
      <c r="V174" s="101"/>
      <c r="W174" s="101"/>
      <c r="X174" s="101"/>
      <c r="Y174" s="101"/>
      <c r="Z174" s="101"/>
      <c r="AA174" s="101"/>
      <c r="AB174" s="101"/>
      <c r="AC174" s="101"/>
      <c r="AD174" s="101"/>
      <c r="AE174" s="101"/>
      <c r="AF174" s="101"/>
      <c r="AG174" s="101"/>
      <c r="AH174" s="101"/>
      <c r="AI174" s="101"/>
      <c r="AJ174" s="101"/>
      <c r="AK174" s="101"/>
      <c r="AL174" s="101"/>
      <c r="AM174" s="101"/>
      <c r="AN174" s="101"/>
      <c r="AO174" s="101"/>
      <c r="AP174" s="101"/>
      <c r="AQ174" s="101"/>
      <c r="AR174" s="102"/>
    </row>
    <row r="175" spans="2:44" x14ac:dyDescent="0.25">
      <c r="B175" s="103"/>
      <c r="C175" s="302"/>
      <c r="D175" s="303"/>
      <c r="E175" s="303"/>
      <c r="F175" s="303"/>
      <c r="G175" s="303"/>
      <c r="H175" s="248"/>
      <c r="I175" s="104"/>
      <c r="J175" s="101"/>
      <c r="K175" s="101"/>
      <c r="L175" s="101"/>
      <c r="M175" s="101"/>
      <c r="N175" s="101"/>
      <c r="O175" s="101"/>
      <c r="P175" s="101"/>
      <c r="Q175" s="101"/>
      <c r="R175" s="101"/>
      <c r="S175" s="101"/>
      <c r="T175" s="101"/>
      <c r="U175" s="101"/>
      <c r="V175" s="101"/>
      <c r="W175" s="101"/>
      <c r="X175" s="101"/>
      <c r="Y175" s="101"/>
      <c r="Z175" s="101"/>
      <c r="AA175" s="101"/>
      <c r="AB175" s="101"/>
      <c r="AC175" s="101"/>
      <c r="AD175" s="101"/>
      <c r="AE175" s="101"/>
      <c r="AF175" s="101"/>
      <c r="AG175" s="101"/>
      <c r="AH175" s="101"/>
      <c r="AI175" s="101"/>
      <c r="AJ175" s="101"/>
      <c r="AK175" s="101"/>
      <c r="AL175" s="101"/>
      <c r="AM175" s="101"/>
      <c r="AN175" s="101"/>
      <c r="AO175" s="101"/>
      <c r="AP175" s="101"/>
      <c r="AQ175" s="101"/>
      <c r="AR175" s="102"/>
    </row>
    <row r="176" spans="2:44" x14ac:dyDescent="0.25">
      <c r="B176" s="103"/>
      <c r="C176" s="302"/>
      <c r="D176" s="303"/>
      <c r="E176" s="303"/>
      <c r="F176" s="303"/>
      <c r="G176" s="303"/>
      <c r="H176" s="248"/>
      <c r="I176" s="104"/>
      <c r="J176" s="101"/>
      <c r="K176" s="101"/>
      <c r="L176" s="101"/>
      <c r="M176" s="101"/>
      <c r="N176" s="101"/>
      <c r="O176" s="101"/>
      <c r="P176" s="101"/>
      <c r="Q176" s="101"/>
      <c r="R176" s="101"/>
      <c r="S176" s="101"/>
      <c r="T176" s="101"/>
      <c r="U176" s="101"/>
      <c r="V176" s="101"/>
      <c r="W176" s="101"/>
      <c r="X176" s="101"/>
      <c r="Y176" s="101"/>
      <c r="Z176" s="101"/>
      <c r="AA176" s="101"/>
      <c r="AB176" s="101"/>
      <c r="AC176" s="101"/>
      <c r="AD176" s="101"/>
      <c r="AE176" s="101"/>
      <c r="AF176" s="101"/>
      <c r="AG176" s="101"/>
      <c r="AH176" s="101"/>
      <c r="AI176" s="101"/>
      <c r="AJ176" s="101"/>
      <c r="AK176" s="101"/>
      <c r="AL176" s="101"/>
      <c r="AM176" s="101"/>
      <c r="AN176" s="101"/>
      <c r="AO176" s="101"/>
      <c r="AP176" s="101"/>
      <c r="AQ176" s="101"/>
      <c r="AR176" s="102"/>
    </row>
    <row r="177" spans="2:44" x14ac:dyDescent="0.25">
      <c r="B177" s="103"/>
      <c r="C177" s="302"/>
      <c r="D177" s="303"/>
      <c r="E177" s="303"/>
      <c r="F177" s="303"/>
      <c r="G177" s="303"/>
      <c r="H177" s="248"/>
      <c r="I177" s="104"/>
      <c r="J177" s="101"/>
      <c r="K177" s="101"/>
      <c r="L177" s="101"/>
      <c r="M177" s="101"/>
      <c r="N177" s="101"/>
      <c r="O177" s="101"/>
      <c r="P177" s="101"/>
      <c r="Q177" s="101"/>
      <c r="R177" s="101"/>
      <c r="S177" s="101"/>
      <c r="T177" s="101"/>
      <c r="U177" s="101"/>
      <c r="V177" s="101"/>
      <c r="W177" s="101"/>
      <c r="X177" s="101"/>
      <c r="Y177" s="101"/>
      <c r="Z177" s="101"/>
      <c r="AA177" s="101"/>
      <c r="AB177" s="101"/>
      <c r="AC177" s="101"/>
      <c r="AD177" s="101"/>
      <c r="AE177" s="101"/>
      <c r="AF177" s="101"/>
      <c r="AG177" s="101"/>
      <c r="AH177" s="101"/>
      <c r="AI177" s="101"/>
      <c r="AJ177" s="101"/>
      <c r="AK177" s="101"/>
      <c r="AL177" s="101"/>
      <c r="AM177" s="101"/>
      <c r="AN177" s="101"/>
      <c r="AO177" s="101"/>
      <c r="AP177" s="101"/>
      <c r="AQ177" s="101"/>
      <c r="AR177" s="102"/>
    </row>
    <row r="178" spans="2:44" x14ac:dyDescent="0.25">
      <c r="B178" s="103"/>
      <c r="C178" s="302"/>
      <c r="D178" s="303"/>
      <c r="E178" s="303"/>
      <c r="F178" s="303"/>
      <c r="G178" s="303"/>
      <c r="H178" s="248"/>
      <c r="I178" s="104"/>
      <c r="J178" s="101"/>
      <c r="K178" s="101"/>
      <c r="L178" s="101"/>
      <c r="M178" s="101"/>
      <c r="N178" s="101"/>
      <c r="O178" s="101"/>
      <c r="P178" s="101"/>
      <c r="Q178" s="101"/>
      <c r="R178" s="101"/>
      <c r="S178" s="101"/>
      <c r="T178" s="101"/>
      <c r="U178" s="101"/>
      <c r="V178" s="101"/>
      <c r="W178" s="101"/>
      <c r="X178" s="101"/>
      <c r="Y178" s="101"/>
      <c r="Z178" s="101"/>
      <c r="AA178" s="101"/>
      <c r="AB178" s="101"/>
      <c r="AC178" s="101"/>
      <c r="AD178" s="101"/>
      <c r="AE178" s="101"/>
      <c r="AF178" s="101"/>
      <c r="AG178" s="101"/>
      <c r="AH178" s="101"/>
      <c r="AI178" s="101"/>
      <c r="AJ178" s="101"/>
      <c r="AK178" s="101"/>
      <c r="AL178" s="101"/>
      <c r="AM178" s="101"/>
      <c r="AN178" s="101"/>
      <c r="AO178" s="101"/>
      <c r="AP178" s="101"/>
      <c r="AQ178" s="101"/>
      <c r="AR178" s="102"/>
    </row>
    <row r="179" spans="2:44" x14ac:dyDescent="0.25">
      <c r="B179" s="103"/>
      <c r="C179" s="302"/>
      <c r="D179" s="303"/>
      <c r="E179" s="303"/>
      <c r="F179" s="303"/>
      <c r="G179" s="303"/>
      <c r="H179" s="248"/>
      <c r="I179" s="104"/>
      <c r="J179" s="101"/>
      <c r="K179" s="101"/>
      <c r="L179" s="101"/>
      <c r="M179" s="101"/>
      <c r="N179" s="101"/>
      <c r="O179" s="101"/>
      <c r="P179" s="101"/>
      <c r="Q179" s="101"/>
      <c r="R179" s="101"/>
      <c r="S179" s="101"/>
      <c r="T179" s="101"/>
      <c r="U179" s="101"/>
      <c r="V179" s="101"/>
      <c r="W179" s="101"/>
      <c r="X179" s="101"/>
      <c r="Y179" s="101"/>
      <c r="Z179" s="101"/>
      <c r="AA179" s="101"/>
      <c r="AB179" s="101"/>
      <c r="AC179" s="101"/>
      <c r="AD179" s="101"/>
      <c r="AE179" s="101"/>
      <c r="AF179" s="101"/>
      <c r="AG179" s="101"/>
      <c r="AH179" s="101"/>
      <c r="AI179" s="101"/>
      <c r="AJ179" s="101"/>
      <c r="AK179" s="101"/>
      <c r="AL179" s="101"/>
      <c r="AM179" s="101"/>
      <c r="AN179" s="101"/>
      <c r="AO179" s="101"/>
      <c r="AP179" s="101"/>
      <c r="AQ179" s="101"/>
      <c r="AR179" s="102"/>
    </row>
    <row r="180" spans="2:44" x14ac:dyDescent="0.25">
      <c r="B180" s="103"/>
      <c r="C180" s="302"/>
      <c r="D180" s="303"/>
      <c r="E180" s="303"/>
      <c r="F180" s="303"/>
      <c r="G180" s="303"/>
      <c r="H180" s="248"/>
      <c r="I180" s="104"/>
      <c r="J180" s="101"/>
      <c r="K180" s="101"/>
      <c r="L180" s="101"/>
      <c r="M180" s="101"/>
      <c r="N180" s="101"/>
      <c r="O180" s="101"/>
      <c r="P180" s="101"/>
      <c r="Q180" s="101"/>
      <c r="R180" s="101"/>
      <c r="S180" s="101"/>
      <c r="T180" s="101"/>
      <c r="U180" s="101"/>
      <c r="V180" s="101"/>
      <c r="W180" s="101"/>
      <c r="X180" s="101"/>
      <c r="Y180" s="101"/>
      <c r="Z180" s="101"/>
      <c r="AA180" s="101"/>
      <c r="AB180" s="101"/>
      <c r="AC180" s="101"/>
      <c r="AD180" s="101"/>
      <c r="AE180" s="101"/>
      <c r="AF180" s="101"/>
      <c r="AG180" s="101"/>
      <c r="AH180" s="101"/>
      <c r="AI180" s="101"/>
      <c r="AJ180" s="101"/>
      <c r="AK180" s="101"/>
      <c r="AL180" s="101"/>
      <c r="AM180" s="101"/>
      <c r="AN180" s="101"/>
      <c r="AO180" s="101"/>
      <c r="AP180" s="101"/>
      <c r="AQ180" s="101"/>
      <c r="AR180" s="102"/>
    </row>
    <row r="181" spans="2:44" x14ac:dyDescent="0.25">
      <c r="B181" s="103"/>
      <c r="C181" s="302"/>
      <c r="D181" s="303"/>
      <c r="E181" s="303"/>
      <c r="F181" s="303"/>
      <c r="G181" s="303"/>
      <c r="H181" s="248"/>
      <c r="I181" s="104"/>
      <c r="J181" s="101"/>
      <c r="K181" s="101"/>
      <c r="L181" s="101"/>
      <c r="M181" s="101"/>
      <c r="N181" s="101"/>
      <c r="O181" s="101"/>
      <c r="P181" s="101"/>
      <c r="Q181" s="101"/>
      <c r="R181" s="101"/>
      <c r="S181" s="101"/>
      <c r="T181" s="101"/>
      <c r="U181" s="101"/>
      <c r="V181" s="101"/>
      <c r="W181" s="101"/>
      <c r="X181" s="101"/>
      <c r="Y181" s="101"/>
      <c r="Z181" s="101"/>
      <c r="AA181" s="101"/>
      <c r="AB181" s="101"/>
      <c r="AC181" s="101"/>
      <c r="AD181" s="101"/>
      <c r="AE181" s="101"/>
      <c r="AF181" s="101"/>
      <c r="AG181" s="101"/>
      <c r="AH181" s="101"/>
      <c r="AI181" s="101"/>
      <c r="AJ181" s="101"/>
      <c r="AK181" s="101"/>
      <c r="AL181" s="101"/>
      <c r="AM181" s="101"/>
      <c r="AN181" s="101"/>
      <c r="AO181" s="101"/>
      <c r="AP181" s="101"/>
      <c r="AQ181" s="101"/>
      <c r="AR181" s="102"/>
    </row>
    <row r="182" spans="2:44" x14ac:dyDescent="0.25">
      <c r="B182" s="103"/>
      <c r="C182" s="302"/>
      <c r="D182" s="303"/>
      <c r="E182" s="303"/>
      <c r="F182" s="303"/>
      <c r="G182" s="303"/>
      <c r="H182" s="248"/>
      <c r="I182" s="104"/>
      <c r="J182" s="101"/>
      <c r="K182" s="101"/>
      <c r="L182" s="101"/>
      <c r="M182" s="101"/>
      <c r="N182" s="101"/>
      <c r="O182" s="101"/>
      <c r="P182" s="101"/>
      <c r="Q182" s="101"/>
      <c r="R182" s="101"/>
      <c r="S182" s="101"/>
      <c r="T182" s="101"/>
      <c r="U182" s="101"/>
      <c r="V182" s="101"/>
      <c r="W182" s="101"/>
      <c r="X182" s="101"/>
      <c r="Y182" s="101"/>
      <c r="Z182" s="101"/>
      <c r="AA182" s="101"/>
      <c r="AB182" s="101"/>
      <c r="AC182" s="101"/>
      <c r="AD182" s="101"/>
      <c r="AE182" s="101"/>
      <c r="AF182" s="101"/>
      <c r="AG182" s="101"/>
      <c r="AH182" s="101"/>
      <c r="AI182" s="101"/>
      <c r="AJ182" s="101"/>
      <c r="AK182" s="101"/>
      <c r="AL182" s="101"/>
      <c r="AM182" s="101"/>
      <c r="AN182" s="101"/>
      <c r="AO182" s="101"/>
      <c r="AP182" s="101"/>
      <c r="AQ182" s="101"/>
      <c r="AR182" s="102"/>
    </row>
    <row r="183" spans="2:44" x14ac:dyDescent="0.25">
      <c r="B183" s="103"/>
      <c r="C183" s="302"/>
      <c r="D183" s="303"/>
      <c r="E183" s="303"/>
      <c r="F183" s="303"/>
      <c r="G183" s="303"/>
      <c r="H183" s="248"/>
      <c r="I183" s="104"/>
      <c r="J183" s="101"/>
      <c r="K183" s="101"/>
      <c r="L183" s="101"/>
      <c r="M183" s="101"/>
      <c r="N183" s="101"/>
      <c r="O183" s="101"/>
      <c r="P183" s="101"/>
      <c r="Q183" s="101"/>
      <c r="R183" s="101"/>
      <c r="S183" s="101"/>
      <c r="T183" s="101"/>
      <c r="U183" s="101"/>
      <c r="V183" s="101"/>
      <c r="W183" s="101"/>
      <c r="X183" s="101"/>
      <c r="Y183" s="101"/>
      <c r="Z183" s="101"/>
      <c r="AA183" s="101"/>
      <c r="AB183" s="101"/>
      <c r="AC183" s="101"/>
      <c r="AD183" s="101"/>
      <c r="AE183" s="101"/>
      <c r="AF183" s="101"/>
      <c r="AG183" s="101"/>
      <c r="AH183" s="101"/>
      <c r="AI183" s="101"/>
      <c r="AJ183" s="101"/>
      <c r="AK183" s="101"/>
      <c r="AL183" s="101"/>
      <c r="AM183" s="101"/>
      <c r="AN183" s="101"/>
      <c r="AO183" s="101"/>
      <c r="AP183" s="101"/>
      <c r="AQ183" s="101"/>
      <c r="AR183" s="102"/>
    </row>
    <row r="184" spans="2:44" x14ac:dyDescent="0.25">
      <c r="B184" s="103"/>
      <c r="C184" s="302"/>
      <c r="D184" s="303"/>
      <c r="E184" s="303"/>
      <c r="F184" s="303"/>
      <c r="G184" s="303"/>
      <c r="H184" s="248"/>
      <c r="I184" s="104"/>
      <c r="J184" s="101"/>
      <c r="K184" s="101"/>
      <c r="L184" s="101"/>
      <c r="M184" s="101"/>
      <c r="N184" s="101"/>
      <c r="O184" s="101"/>
      <c r="P184" s="101"/>
      <c r="Q184" s="101"/>
      <c r="R184" s="101"/>
      <c r="S184" s="101"/>
      <c r="T184" s="101"/>
      <c r="U184" s="101"/>
      <c r="V184" s="101"/>
      <c r="W184" s="101"/>
      <c r="X184" s="101"/>
      <c r="Y184" s="101"/>
      <c r="Z184" s="101"/>
      <c r="AA184" s="101"/>
      <c r="AB184" s="101"/>
      <c r="AC184" s="101"/>
      <c r="AD184" s="101"/>
      <c r="AE184" s="101"/>
      <c r="AF184" s="101"/>
      <c r="AG184" s="101"/>
      <c r="AH184" s="101"/>
      <c r="AI184" s="101"/>
      <c r="AJ184" s="101"/>
      <c r="AK184" s="101"/>
      <c r="AL184" s="101"/>
      <c r="AM184" s="101"/>
      <c r="AN184" s="101"/>
      <c r="AO184" s="101"/>
      <c r="AP184" s="101"/>
      <c r="AQ184" s="101"/>
      <c r="AR184" s="102"/>
    </row>
    <row r="185" spans="2:44" x14ac:dyDescent="0.25">
      <c r="B185" s="103"/>
      <c r="C185" s="302"/>
      <c r="D185" s="303"/>
      <c r="E185" s="303"/>
      <c r="F185" s="303"/>
      <c r="G185" s="303"/>
      <c r="H185" s="248"/>
      <c r="I185" s="104"/>
      <c r="J185" s="101"/>
      <c r="K185" s="101"/>
      <c r="L185" s="101"/>
      <c r="M185" s="101"/>
      <c r="N185" s="101"/>
      <c r="O185" s="101"/>
      <c r="P185" s="101"/>
      <c r="Q185" s="101"/>
      <c r="R185" s="101"/>
      <c r="S185" s="101"/>
      <c r="T185" s="101"/>
      <c r="U185" s="101"/>
      <c r="V185" s="101"/>
      <c r="W185" s="101"/>
      <c r="X185" s="101"/>
      <c r="Y185" s="101"/>
      <c r="Z185" s="101"/>
      <c r="AA185" s="101"/>
      <c r="AB185" s="101"/>
      <c r="AC185" s="101"/>
      <c r="AD185" s="101"/>
      <c r="AE185" s="101"/>
      <c r="AF185" s="101"/>
      <c r="AG185" s="101"/>
      <c r="AH185" s="101"/>
      <c r="AI185" s="101"/>
      <c r="AJ185" s="101"/>
      <c r="AK185" s="101"/>
      <c r="AL185" s="101"/>
      <c r="AM185" s="101"/>
      <c r="AN185" s="101"/>
      <c r="AO185" s="101"/>
      <c r="AP185" s="101"/>
      <c r="AQ185" s="101"/>
      <c r="AR185" s="102"/>
    </row>
    <row r="186" spans="2:44" x14ac:dyDescent="0.25">
      <c r="B186" s="103"/>
      <c r="C186" s="302"/>
      <c r="D186" s="303"/>
      <c r="E186" s="303"/>
      <c r="F186" s="303"/>
      <c r="G186" s="303"/>
      <c r="H186" s="248"/>
      <c r="I186" s="104"/>
      <c r="J186" s="101"/>
      <c r="K186" s="101"/>
      <c r="L186" s="101"/>
      <c r="M186" s="101"/>
      <c r="N186" s="101"/>
      <c r="O186" s="101"/>
      <c r="P186" s="101"/>
      <c r="Q186" s="101"/>
      <c r="R186" s="101"/>
      <c r="S186" s="101"/>
      <c r="T186" s="101"/>
      <c r="U186" s="101"/>
      <c r="V186" s="101"/>
      <c r="W186" s="101"/>
      <c r="X186" s="101"/>
      <c r="Y186" s="101"/>
      <c r="Z186" s="101"/>
      <c r="AA186" s="101"/>
      <c r="AB186" s="101"/>
      <c r="AC186" s="101"/>
      <c r="AD186" s="101"/>
      <c r="AE186" s="101"/>
      <c r="AF186" s="101"/>
      <c r="AG186" s="101"/>
      <c r="AH186" s="101"/>
      <c r="AI186" s="101"/>
      <c r="AJ186" s="101"/>
      <c r="AK186" s="101"/>
      <c r="AL186" s="101"/>
      <c r="AM186" s="101"/>
      <c r="AN186" s="101"/>
      <c r="AO186" s="101"/>
      <c r="AP186" s="101"/>
      <c r="AQ186" s="101"/>
      <c r="AR186" s="102"/>
    </row>
    <row r="187" spans="2:44" x14ac:dyDescent="0.25">
      <c r="B187" s="103"/>
      <c r="C187" s="302"/>
      <c r="D187" s="303"/>
      <c r="E187" s="303"/>
      <c r="F187" s="303"/>
      <c r="G187" s="303"/>
      <c r="H187" s="248"/>
      <c r="I187" s="104"/>
      <c r="J187" s="101"/>
      <c r="K187" s="101"/>
      <c r="L187" s="101"/>
      <c r="M187" s="101"/>
      <c r="N187" s="101"/>
      <c r="O187" s="101"/>
      <c r="P187" s="101"/>
      <c r="Q187" s="101"/>
      <c r="R187" s="101"/>
      <c r="S187" s="101"/>
      <c r="T187" s="101"/>
      <c r="U187" s="101"/>
      <c r="V187" s="101"/>
      <c r="W187" s="101"/>
      <c r="X187" s="101"/>
      <c r="Y187" s="101"/>
      <c r="Z187" s="101"/>
      <c r="AA187" s="101"/>
      <c r="AB187" s="101"/>
      <c r="AC187" s="101"/>
      <c r="AD187" s="101"/>
      <c r="AE187" s="101"/>
      <c r="AF187" s="101"/>
      <c r="AG187" s="101"/>
      <c r="AH187" s="101"/>
      <c r="AI187" s="101"/>
      <c r="AJ187" s="101"/>
      <c r="AK187" s="101"/>
      <c r="AL187" s="101"/>
      <c r="AM187" s="101"/>
      <c r="AN187" s="101"/>
      <c r="AO187" s="101"/>
      <c r="AP187" s="101"/>
      <c r="AQ187" s="101"/>
      <c r="AR187" s="102"/>
    </row>
    <row r="188" spans="2:44" x14ac:dyDescent="0.25">
      <c r="B188" s="103"/>
      <c r="C188" s="302"/>
      <c r="D188" s="303"/>
      <c r="E188" s="303"/>
      <c r="F188" s="303"/>
      <c r="G188" s="303"/>
      <c r="H188" s="248"/>
      <c r="I188" s="104"/>
      <c r="J188" s="101"/>
      <c r="K188" s="101"/>
      <c r="L188" s="101"/>
      <c r="M188" s="101"/>
      <c r="N188" s="101"/>
      <c r="O188" s="101"/>
      <c r="P188" s="101"/>
      <c r="Q188" s="101"/>
      <c r="R188" s="101"/>
      <c r="S188" s="101"/>
      <c r="T188" s="101"/>
      <c r="U188" s="101"/>
      <c r="V188" s="101"/>
      <c r="W188" s="101"/>
      <c r="X188" s="101"/>
      <c r="Y188" s="101"/>
      <c r="Z188" s="101"/>
      <c r="AA188" s="101"/>
      <c r="AB188" s="101"/>
      <c r="AC188" s="101"/>
      <c r="AD188" s="101"/>
      <c r="AE188" s="101"/>
      <c r="AF188" s="101"/>
      <c r="AG188" s="101"/>
      <c r="AH188" s="101"/>
      <c r="AI188" s="101"/>
      <c r="AJ188" s="101"/>
      <c r="AK188" s="101"/>
      <c r="AL188" s="101"/>
      <c r="AM188" s="101"/>
      <c r="AN188" s="101"/>
      <c r="AO188" s="101"/>
      <c r="AP188" s="101"/>
      <c r="AQ188" s="101"/>
      <c r="AR188" s="102"/>
    </row>
    <row r="189" spans="2:44" x14ac:dyDescent="0.25">
      <c r="B189" s="103"/>
      <c r="C189" s="302"/>
      <c r="D189" s="303"/>
      <c r="E189" s="303"/>
      <c r="F189" s="303"/>
      <c r="G189" s="303"/>
      <c r="H189" s="248"/>
      <c r="I189" s="104"/>
      <c r="J189" s="101"/>
      <c r="K189" s="101"/>
      <c r="L189" s="101"/>
      <c r="M189" s="101"/>
      <c r="N189" s="101"/>
      <c r="O189" s="101"/>
      <c r="P189" s="101"/>
      <c r="Q189" s="101"/>
      <c r="R189" s="101"/>
      <c r="S189" s="101"/>
      <c r="T189" s="101"/>
      <c r="U189" s="101"/>
      <c r="V189" s="101"/>
      <c r="W189" s="101"/>
      <c r="X189" s="101"/>
      <c r="Y189" s="101"/>
      <c r="Z189" s="101"/>
      <c r="AA189" s="101"/>
      <c r="AB189" s="101"/>
      <c r="AC189" s="101"/>
      <c r="AD189" s="101"/>
      <c r="AE189" s="101"/>
      <c r="AF189" s="101"/>
      <c r="AG189" s="101"/>
      <c r="AH189" s="101"/>
      <c r="AI189" s="101"/>
      <c r="AJ189" s="101"/>
      <c r="AK189" s="101"/>
      <c r="AL189" s="101"/>
      <c r="AM189" s="101"/>
      <c r="AN189" s="101"/>
      <c r="AO189" s="101"/>
      <c r="AP189" s="101"/>
      <c r="AQ189" s="101"/>
      <c r="AR189" s="102"/>
    </row>
    <row r="190" spans="2:44" x14ac:dyDescent="0.25">
      <c r="B190" s="103"/>
      <c r="C190" s="302"/>
      <c r="D190" s="303"/>
      <c r="E190" s="303"/>
      <c r="F190" s="303"/>
      <c r="G190" s="303"/>
      <c r="H190" s="248"/>
      <c r="I190" s="104"/>
      <c r="J190" s="101"/>
      <c r="K190" s="101"/>
      <c r="L190" s="101"/>
      <c r="M190" s="101"/>
      <c r="N190" s="101"/>
      <c r="O190" s="101"/>
      <c r="P190" s="101"/>
      <c r="Q190" s="101"/>
      <c r="R190" s="101"/>
      <c r="S190" s="101"/>
      <c r="T190" s="101"/>
      <c r="U190" s="101"/>
      <c r="V190" s="101"/>
      <c r="W190" s="101"/>
      <c r="X190" s="101"/>
      <c r="Y190" s="101"/>
      <c r="Z190" s="101"/>
      <c r="AA190" s="101"/>
      <c r="AB190" s="101"/>
      <c r="AC190" s="101"/>
      <c r="AD190" s="101"/>
      <c r="AE190" s="101"/>
      <c r="AF190" s="101"/>
      <c r="AG190" s="101"/>
      <c r="AH190" s="101"/>
      <c r="AI190" s="101"/>
      <c r="AJ190" s="101"/>
      <c r="AK190" s="101"/>
      <c r="AL190" s="101"/>
      <c r="AM190" s="101"/>
      <c r="AN190" s="101"/>
      <c r="AO190" s="101"/>
      <c r="AP190" s="101"/>
      <c r="AQ190" s="101"/>
      <c r="AR190" s="102"/>
    </row>
    <row r="191" spans="2:44" x14ac:dyDescent="0.25">
      <c r="B191" s="103"/>
      <c r="C191" s="302"/>
      <c r="D191" s="303"/>
      <c r="E191" s="303"/>
      <c r="F191" s="303"/>
      <c r="G191" s="303"/>
      <c r="H191" s="248"/>
      <c r="I191" s="104"/>
      <c r="J191" s="101"/>
      <c r="K191" s="101"/>
      <c r="L191" s="101"/>
      <c r="M191" s="101"/>
      <c r="N191" s="101"/>
      <c r="O191" s="101"/>
      <c r="P191" s="101"/>
      <c r="Q191" s="101"/>
      <c r="R191" s="101"/>
      <c r="S191" s="101"/>
      <c r="T191" s="101"/>
      <c r="U191" s="101"/>
      <c r="V191" s="101"/>
      <c r="W191" s="101"/>
      <c r="X191" s="101"/>
      <c r="Y191" s="101"/>
      <c r="Z191" s="101"/>
      <c r="AA191" s="101"/>
      <c r="AB191" s="101"/>
      <c r="AC191" s="101"/>
      <c r="AD191" s="101"/>
      <c r="AE191" s="101"/>
      <c r="AF191" s="101"/>
      <c r="AG191" s="101"/>
      <c r="AH191" s="101"/>
      <c r="AI191" s="101"/>
      <c r="AJ191" s="101"/>
      <c r="AK191" s="101"/>
      <c r="AL191" s="101"/>
      <c r="AM191" s="101"/>
      <c r="AN191" s="101"/>
      <c r="AO191" s="101"/>
      <c r="AP191" s="101"/>
      <c r="AQ191" s="101"/>
      <c r="AR191" s="102"/>
    </row>
    <row r="192" spans="2:44" x14ac:dyDescent="0.25">
      <c r="B192" s="103"/>
      <c r="C192" s="302"/>
      <c r="D192" s="303"/>
      <c r="E192" s="303"/>
      <c r="F192" s="303"/>
      <c r="G192" s="303"/>
      <c r="H192" s="248"/>
      <c r="I192" s="104"/>
      <c r="J192" s="101"/>
      <c r="K192" s="101"/>
      <c r="L192" s="101"/>
      <c r="M192" s="101"/>
      <c r="N192" s="101"/>
      <c r="O192" s="101"/>
      <c r="P192" s="101"/>
      <c r="Q192" s="101"/>
      <c r="R192" s="101"/>
      <c r="S192" s="101"/>
      <c r="T192" s="101"/>
      <c r="U192" s="101"/>
      <c r="V192" s="101"/>
      <c r="W192" s="101"/>
      <c r="X192" s="101"/>
      <c r="Y192" s="101"/>
      <c r="Z192" s="101"/>
      <c r="AA192" s="101"/>
      <c r="AB192" s="101"/>
      <c r="AC192" s="101"/>
      <c r="AD192" s="101"/>
      <c r="AE192" s="101"/>
      <c r="AF192" s="101"/>
      <c r="AG192" s="101"/>
      <c r="AH192" s="101"/>
      <c r="AI192" s="101"/>
      <c r="AJ192" s="101"/>
      <c r="AK192" s="101"/>
      <c r="AL192" s="101"/>
      <c r="AM192" s="101"/>
      <c r="AN192" s="101"/>
      <c r="AO192" s="101"/>
      <c r="AP192" s="101"/>
      <c r="AQ192" s="101"/>
      <c r="AR192" s="102"/>
    </row>
    <row r="193" spans="2:44" x14ac:dyDescent="0.25">
      <c r="B193" s="103"/>
      <c r="C193" s="302"/>
      <c r="D193" s="303"/>
      <c r="E193" s="303"/>
      <c r="F193" s="303"/>
      <c r="G193" s="303"/>
      <c r="H193" s="248"/>
      <c r="I193" s="104"/>
      <c r="J193" s="101"/>
      <c r="K193" s="101"/>
      <c r="L193" s="101"/>
      <c r="M193" s="101"/>
      <c r="N193" s="101"/>
      <c r="O193" s="101"/>
      <c r="P193" s="101"/>
      <c r="Q193" s="101"/>
      <c r="R193" s="101"/>
      <c r="S193" s="101"/>
      <c r="T193" s="101"/>
      <c r="U193" s="101"/>
      <c r="V193" s="101"/>
      <c r="W193" s="101"/>
      <c r="X193" s="101"/>
      <c r="Y193" s="101"/>
      <c r="Z193" s="101"/>
      <c r="AA193" s="101"/>
      <c r="AB193" s="101"/>
      <c r="AC193" s="101"/>
      <c r="AD193" s="101"/>
      <c r="AE193" s="101"/>
      <c r="AF193" s="101"/>
      <c r="AG193" s="101"/>
      <c r="AH193" s="101"/>
      <c r="AI193" s="101"/>
      <c r="AJ193" s="101"/>
      <c r="AK193" s="101"/>
      <c r="AL193" s="101"/>
      <c r="AM193" s="101"/>
      <c r="AN193" s="101"/>
      <c r="AO193" s="101"/>
      <c r="AP193" s="101"/>
      <c r="AQ193" s="101"/>
      <c r="AR193" s="102"/>
    </row>
    <row r="194" spans="2:44" x14ac:dyDescent="0.25">
      <c r="B194" s="103"/>
      <c r="C194" s="302"/>
      <c r="D194" s="303"/>
      <c r="E194" s="303"/>
      <c r="F194" s="303"/>
      <c r="G194" s="303"/>
      <c r="H194" s="248"/>
      <c r="I194" s="104"/>
      <c r="J194" s="101"/>
      <c r="K194" s="101"/>
      <c r="L194" s="101"/>
      <c r="M194" s="101"/>
      <c r="N194" s="101"/>
      <c r="O194" s="101"/>
      <c r="P194" s="101"/>
      <c r="Q194" s="101"/>
      <c r="R194" s="101"/>
      <c r="S194" s="101"/>
      <c r="T194" s="101"/>
      <c r="U194" s="101"/>
      <c r="V194" s="101"/>
      <c r="W194" s="101"/>
      <c r="X194" s="101"/>
      <c r="Y194" s="101"/>
      <c r="Z194" s="101"/>
      <c r="AA194" s="101"/>
      <c r="AB194" s="101"/>
      <c r="AC194" s="101"/>
      <c r="AD194" s="101"/>
      <c r="AE194" s="101"/>
      <c r="AF194" s="101"/>
      <c r="AG194" s="101"/>
      <c r="AH194" s="101"/>
      <c r="AI194" s="101"/>
      <c r="AJ194" s="101"/>
      <c r="AK194" s="101"/>
      <c r="AL194" s="101"/>
      <c r="AM194" s="101"/>
      <c r="AN194" s="101"/>
      <c r="AO194" s="101"/>
      <c r="AP194" s="101"/>
      <c r="AQ194" s="101"/>
      <c r="AR194" s="102"/>
    </row>
    <row r="195" spans="2:44" x14ac:dyDescent="0.25">
      <c r="B195" s="103"/>
      <c r="C195" s="302"/>
      <c r="D195" s="303"/>
      <c r="E195" s="303"/>
      <c r="F195" s="303"/>
      <c r="G195" s="303"/>
      <c r="H195" s="248"/>
      <c r="I195" s="104"/>
      <c r="J195" s="101"/>
      <c r="K195" s="101"/>
      <c r="L195" s="101"/>
      <c r="M195" s="101"/>
      <c r="N195" s="101"/>
      <c r="O195" s="101"/>
      <c r="P195" s="101"/>
      <c r="Q195" s="101"/>
      <c r="R195" s="101"/>
      <c r="S195" s="101"/>
      <c r="T195" s="101"/>
      <c r="U195" s="101"/>
      <c r="V195" s="101"/>
      <c r="W195" s="101"/>
      <c r="X195" s="101"/>
      <c r="Y195" s="101"/>
      <c r="Z195" s="101"/>
      <c r="AA195" s="101"/>
      <c r="AB195" s="101"/>
      <c r="AC195" s="101"/>
      <c r="AD195" s="101"/>
      <c r="AE195" s="101"/>
      <c r="AF195" s="101"/>
      <c r="AG195" s="101"/>
      <c r="AH195" s="101"/>
      <c r="AI195" s="101"/>
      <c r="AJ195" s="101"/>
      <c r="AK195" s="101"/>
      <c r="AL195" s="101"/>
      <c r="AM195" s="101"/>
      <c r="AN195" s="101"/>
      <c r="AO195" s="101"/>
      <c r="AP195" s="101"/>
      <c r="AQ195" s="101"/>
      <c r="AR195" s="102"/>
    </row>
    <row r="196" spans="2:44" x14ac:dyDescent="0.25">
      <c r="B196" s="103"/>
      <c r="C196" s="302"/>
      <c r="D196" s="303"/>
      <c r="E196" s="303"/>
      <c r="F196" s="303"/>
      <c r="G196" s="303"/>
      <c r="H196" s="248"/>
      <c r="I196" s="104"/>
      <c r="J196" s="101"/>
      <c r="K196" s="101"/>
      <c r="L196" s="101"/>
      <c r="M196" s="101"/>
      <c r="N196" s="101"/>
      <c r="O196" s="101"/>
      <c r="P196" s="101"/>
      <c r="Q196" s="101"/>
      <c r="R196" s="101"/>
      <c r="S196" s="101"/>
      <c r="T196" s="101"/>
      <c r="U196" s="101"/>
      <c r="V196" s="101"/>
      <c r="W196" s="101"/>
      <c r="X196" s="101"/>
      <c r="Y196" s="101"/>
      <c r="Z196" s="101"/>
      <c r="AA196" s="101"/>
      <c r="AB196" s="101"/>
      <c r="AC196" s="101"/>
      <c r="AD196" s="101"/>
      <c r="AE196" s="101"/>
      <c r="AF196" s="101"/>
      <c r="AG196" s="101"/>
      <c r="AH196" s="101"/>
      <c r="AI196" s="101"/>
      <c r="AJ196" s="101"/>
      <c r="AK196" s="101"/>
      <c r="AL196" s="101"/>
      <c r="AM196" s="101"/>
      <c r="AN196" s="101"/>
      <c r="AO196" s="101"/>
      <c r="AP196" s="101"/>
      <c r="AQ196" s="101"/>
      <c r="AR196" s="102"/>
    </row>
    <row r="197" spans="2:44" x14ac:dyDescent="0.25">
      <c r="B197" s="103"/>
      <c r="C197" s="302"/>
      <c r="D197" s="303"/>
      <c r="E197" s="303"/>
      <c r="F197" s="303"/>
      <c r="G197" s="303"/>
      <c r="H197" s="248"/>
      <c r="I197" s="104"/>
      <c r="J197" s="101"/>
      <c r="K197" s="101"/>
      <c r="L197" s="101"/>
      <c r="M197" s="101"/>
      <c r="N197" s="101"/>
      <c r="O197" s="101"/>
      <c r="P197" s="101"/>
      <c r="Q197" s="101"/>
      <c r="R197" s="101"/>
      <c r="S197" s="101"/>
      <c r="T197" s="101"/>
      <c r="U197" s="101"/>
      <c r="V197" s="101"/>
      <c r="W197" s="101"/>
      <c r="X197" s="101"/>
      <c r="Y197" s="101"/>
      <c r="Z197" s="101"/>
      <c r="AA197" s="101"/>
      <c r="AB197" s="101"/>
      <c r="AC197" s="101"/>
      <c r="AD197" s="101"/>
      <c r="AE197" s="101"/>
      <c r="AF197" s="101"/>
      <c r="AG197" s="101"/>
      <c r="AH197" s="101"/>
      <c r="AI197" s="101"/>
      <c r="AJ197" s="101"/>
      <c r="AK197" s="101"/>
      <c r="AL197" s="101"/>
      <c r="AM197" s="101"/>
      <c r="AN197" s="101"/>
      <c r="AO197" s="101"/>
      <c r="AP197" s="101"/>
      <c r="AQ197" s="101"/>
      <c r="AR197" s="102"/>
    </row>
    <row r="198" spans="2:44" x14ac:dyDescent="0.25">
      <c r="B198" s="103"/>
      <c r="C198" s="302"/>
      <c r="D198" s="303"/>
      <c r="E198" s="303"/>
      <c r="F198" s="303"/>
      <c r="G198" s="303"/>
      <c r="H198" s="248"/>
      <c r="I198" s="104"/>
      <c r="J198" s="101"/>
      <c r="K198" s="101"/>
      <c r="L198" s="101"/>
      <c r="M198" s="101"/>
      <c r="N198" s="101"/>
      <c r="O198" s="101"/>
      <c r="P198" s="101"/>
      <c r="Q198" s="101"/>
      <c r="R198" s="101"/>
      <c r="S198" s="101"/>
      <c r="T198" s="101"/>
      <c r="U198" s="101"/>
      <c r="V198" s="101"/>
      <c r="W198" s="101"/>
      <c r="X198" s="101"/>
      <c r="Y198" s="101"/>
      <c r="Z198" s="101"/>
      <c r="AA198" s="101"/>
      <c r="AB198" s="101"/>
      <c r="AC198" s="101"/>
      <c r="AD198" s="101"/>
      <c r="AE198" s="101"/>
      <c r="AF198" s="101"/>
      <c r="AG198" s="101"/>
      <c r="AH198" s="101"/>
      <c r="AI198" s="101"/>
      <c r="AJ198" s="101"/>
      <c r="AK198" s="101"/>
      <c r="AL198" s="101"/>
      <c r="AM198" s="101"/>
      <c r="AN198" s="101"/>
      <c r="AO198" s="101"/>
      <c r="AP198" s="101"/>
      <c r="AQ198" s="101"/>
      <c r="AR198" s="102"/>
    </row>
    <row r="199" spans="2:44" x14ac:dyDescent="0.25">
      <c r="B199" s="103"/>
      <c r="C199" s="302"/>
      <c r="D199" s="303"/>
      <c r="E199" s="303"/>
      <c r="F199" s="303"/>
      <c r="G199" s="303"/>
      <c r="H199" s="248"/>
      <c r="I199" s="104"/>
      <c r="J199" s="101"/>
      <c r="K199" s="101"/>
      <c r="L199" s="101"/>
      <c r="M199" s="101"/>
      <c r="N199" s="101"/>
      <c r="O199" s="101"/>
      <c r="P199" s="101"/>
      <c r="Q199" s="101"/>
      <c r="R199" s="101"/>
      <c r="S199" s="101"/>
      <c r="T199" s="101"/>
      <c r="U199" s="101"/>
      <c r="V199" s="101"/>
      <c r="W199" s="101"/>
      <c r="X199" s="101"/>
      <c r="Y199" s="101"/>
      <c r="Z199" s="101"/>
      <c r="AA199" s="101"/>
      <c r="AB199" s="101"/>
      <c r="AC199" s="101"/>
      <c r="AD199" s="101"/>
      <c r="AE199" s="101"/>
      <c r="AF199" s="101"/>
      <c r="AG199" s="101"/>
      <c r="AH199" s="101"/>
      <c r="AI199" s="101"/>
      <c r="AJ199" s="101"/>
      <c r="AK199" s="101"/>
      <c r="AL199" s="101"/>
      <c r="AM199" s="101"/>
      <c r="AN199" s="101"/>
      <c r="AO199" s="101"/>
      <c r="AP199" s="101"/>
      <c r="AQ199" s="101"/>
      <c r="AR199" s="102"/>
    </row>
    <row r="200" spans="2:44" x14ac:dyDescent="0.25">
      <c r="B200" s="103"/>
      <c r="C200" s="302"/>
      <c r="D200" s="303"/>
      <c r="E200" s="303"/>
      <c r="F200" s="303"/>
      <c r="G200" s="303"/>
      <c r="H200" s="248"/>
      <c r="I200" s="104"/>
      <c r="J200" s="101"/>
      <c r="K200" s="101"/>
      <c r="L200" s="101"/>
      <c r="M200" s="101"/>
      <c r="N200" s="101"/>
      <c r="O200" s="101"/>
      <c r="P200" s="101"/>
      <c r="Q200" s="101"/>
      <c r="R200" s="101"/>
      <c r="S200" s="101"/>
      <c r="T200" s="101"/>
      <c r="U200" s="101"/>
      <c r="V200" s="101"/>
      <c r="W200" s="101"/>
      <c r="X200" s="101"/>
      <c r="Y200" s="101"/>
      <c r="Z200" s="101"/>
      <c r="AA200" s="101"/>
      <c r="AB200" s="101"/>
      <c r="AC200" s="101"/>
      <c r="AD200" s="101"/>
      <c r="AE200" s="101"/>
      <c r="AF200" s="101"/>
      <c r="AG200" s="101"/>
      <c r="AH200" s="101"/>
      <c r="AI200" s="101"/>
      <c r="AJ200" s="101"/>
      <c r="AK200" s="101"/>
      <c r="AL200" s="101"/>
      <c r="AM200" s="101"/>
      <c r="AN200" s="101"/>
      <c r="AO200" s="101"/>
      <c r="AP200" s="101"/>
      <c r="AQ200" s="101"/>
      <c r="AR200" s="102"/>
    </row>
    <row r="201" spans="2:44" x14ac:dyDescent="0.25">
      <c r="B201" s="103"/>
      <c r="C201" s="302"/>
      <c r="D201" s="303"/>
      <c r="E201" s="303"/>
      <c r="F201" s="303"/>
      <c r="G201" s="303"/>
      <c r="H201" s="248"/>
      <c r="I201" s="104"/>
      <c r="J201" s="101"/>
      <c r="K201" s="101"/>
      <c r="L201" s="101"/>
      <c r="M201" s="101"/>
      <c r="N201" s="101"/>
      <c r="O201" s="101"/>
      <c r="P201" s="101"/>
      <c r="Q201" s="101"/>
      <c r="R201" s="101"/>
      <c r="S201" s="101"/>
      <c r="T201" s="101"/>
      <c r="U201" s="101"/>
      <c r="V201" s="101"/>
      <c r="W201" s="101"/>
      <c r="X201" s="101"/>
      <c r="Y201" s="101"/>
      <c r="Z201" s="101"/>
      <c r="AA201" s="101"/>
      <c r="AB201" s="101"/>
      <c r="AC201" s="101"/>
      <c r="AD201" s="101"/>
      <c r="AE201" s="101"/>
      <c r="AF201" s="101"/>
      <c r="AG201" s="101"/>
      <c r="AH201" s="101"/>
      <c r="AI201" s="101"/>
      <c r="AJ201" s="101"/>
      <c r="AK201" s="101"/>
      <c r="AL201" s="101"/>
      <c r="AM201" s="101"/>
      <c r="AN201" s="101"/>
      <c r="AO201" s="101"/>
      <c r="AP201" s="101"/>
      <c r="AQ201" s="101"/>
      <c r="AR201" s="102"/>
    </row>
    <row r="202" spans="2:44" x14ac:dyDescent="0.25">
      <c r="B202" s="103"/>
      <c r="C202" s="302"/>
      <c r="D202" s="303"/>
      <c r="E202" s="303"/>
      <c r="F202" s="303"/>
      <c r="G202" s="303"/>
      <c r="H202" s="248"/>
      <c r="I202" s="104"/>
      <c r="J202" s="101"/>
      <c r="K202" s="101"/>
      <c r="L202" s="101"/>
      <c r="M202" s="101"/>
      <c r="N202" s="101"/>
      <c r="O202" s="101"/>
      <c r="P202" s="101"/>
      <c r="Q202" s="101"/>
      <c r="R202" s="101"/>
      <c r="S202" s="101"/>
      <c r="T202" s="101"/>
      <c r="U202" s="101"/>
      <c r="V202" s="101"/>
      <c r="W202" s="101"/>
      <c r="X202" s="101"/>
      <c r="Y202" s="101"/>
      <c r="Z202" s="101"/>
      <c r="AA202" s="101"/>
      <c r="AB202" s="101"/>
      <c r="AC202" s="101"/>
      <c r="AD202" s="101"/>
      <c r="AE202" s="101"/>
      <c r="AF202" s="101"/>
      <c r="AG202" s="101"/>
      <c r="AH202" s="101"/>
      <c r="AI202" s="101"/>
      <c r="AJ202" s="101"/>
      <c r="AK202" s="101"/>
      <c r="AL202" s="101"/>
      <c r="AM202" s="101"/>
      <c r="AN202" s="101"/>
      <c r="AO202" s="101"/>
      <c r="AP202" s="101"/>
      <c r="AQ202" s="101"/>
      <c r="AR202" s="102"/>
    </row>
    <row r="203" spans="2:44" x14ac:dyDescent="0.25">
      <c r="B203" s="103"/>
      <c r="C203" s="302"/>
      <c r="D203" s="303"/>
      <c r="E203" s="303"/>
      <c r="F203" s="303"/>
      <c r="G203" s="303"/>
      <c r="H203" s="248"/>
      <c r="I203" s="104"/>
      <c r="J203" s="101"/>
      <c r="K203" s="101"/>
      <c r="L203" s="101"/>
      <c r="M203" s="101"/>
      <c r="N203" s="101"/>
      <c r="O203" s="101"/>
      <c r="P203" s="101"/>
      <c r="Q203" s="101"/>
      <c r="R203" s="101"/>
      <c r="S203" s="101"/>
      <c r="T203" s="101"/>
      <c r="U203" s="101"/>
      <c r="V203" s="101"/>
      <c r="W203" s="101"/>
      <c r="X203" s="101"/>
      <c r="Y203" s="101"/>
      <c r="Z203" s="101"/>
      <c r="AA203" s="101"/>
      <c r="AB203" s="101"/>
      <c r="AC203" s="101"/>
      <c r="AD203" s="101"/>
      <c r="AE203" s="101"/>
      <c r="AF203" s="101"/>
      <c r="AG203" s="101"/>
      <c r="AH203" s="101"/>
      <c r="AI203" s="101"/>
      <c r="AJ203" s="101"/>
      <c r="AK203" s="101"/>
      <c r="AL203" s="101"/>
      <c r="AM203" s="101"/>
      <c r="AN203" s="101"/>
      <c r="AO203" s="101"/>
      <c r="AP203" s="101"/>
      <c r="AQ203" s="101"/>
      <c r="AR203" s="102"/>
    </row>
    <row r="204" spans="2:44" x14ac:dyDescent="0.25">
      <c r="B204" s="103"/>
      <c r="C204" s="302"/>
      <c r="D204" s="303"/>
      <c r="E204" s="303"/>
      <c r="F204" s="303"/>
      <c r="G204" s="303"/>
      <c r="H204" s="248"/>
      <c r="I204" s="104"/>
      <c r="J204" s="101"/>
      <c r="K204" s="101"/>
      <c r="L204" s="101"/>
      <c r="M204" s="101"/>
      <c r="N204" s="101"/>
      <c r="O204" s="101"/>
      <c r="P204" s="101"/>
      <c r="Q204" s="101"/>
      <c r="R204" s="101"/>
      <c r="S204" s="101"/>
      <c r="T204" s="101"/>
      <c r="U204" s="101"/>
      <c r="V204" s="101"/>
      <c r="W204" s="101"/>
      <c r="X204" s="101"/>
      <c r="Y204" s="101"/>
      <c r="Z204" s="101"/>
      <c r="AA204" s="101"/>
      <c r="AB204" s="101"/>
      <c r="AC204" s="101"/>
      <c r="AD204" s="101"/>
      <c r="AE204" s="101"/>
      <c r="AF204" s="101"/>
      <c r="AG204" s="101"/>
      <c r="AH204" s="101"/>
      <c r="AI204" s="101"/>
      <c r="AJ204" s="101"/>
      <c r="AK204" s="101"/>
      <c r="AL204" s="101"/>
      <c r="AM204" s="101"/>
      <c r="AN204" s="101"/>
      <c r="AO204" s="101"/>
      <c r="AP204" s="101"/>
      <c r="AQ204" s="101"/>
      <c r="AR204" s="102"/>
    </row>
    <row r="205" spans="2:44" x14ac:dyDescent="0.25">
      <c r="B205" s="103"/>
      <c r="C205" s="302"/>
      <c r="D205" s="303"/>
      <c r="E205" s="303"/>
      <c r="F205" s="303"/>
      <c r="G205" s="303"/>
      <c r="H205" s="248"/>
      <c r="I205" s="104"/>
      <c r="J205" s="101"/>
      <c r="K205" s="101"/>
      <c r="L205" s="101"/>
      <c r="M205" s="101"/>
      <c r="N205" s="101"/>
      <c r="O205" s="101"/>
      <c r="P205" s="101"/>
      <c r="Q205" s="101"/>
      <c r="R205" s="101"/>
      <c r="S205" s="101"/>
      <c r="T205" s="101"/>
      <c r="U205" s="101"/>
      <c r="V205" s="101"/>
      <c r="W205" s="101"/>
      <c r="X205" s="101"/>
      <c r="Y205" s="101"/>
      <c r="Z205" s="101"/>
      <c r="AA205" s="101"/>
      <c r="AB205" s="101"/>
      <c r="AC205" s="101"/>
      <c r="AD205" s="101"/>
      <c r="AE205" s="101"/>
      <c r="AF205" s="101"/>
      <c r="AG205" s="101"/>
      <c r="AH205" s="101"/>
      <c r="AI205" s="101"/>
      <c r="AJ205" s="101"/>
      <c r="AK205" s="101"/>
      <c r="AL205" s="101"/>
      <c r="AM205" s="101"/>
      <c r="AN205" s="101"/>
      <c r="AO205" s="101"/>
      <c r="AP205" s="101"/>
      <c r="AQ205" s="101"/>
      <c r="AR205" s="102"/>
    </row>
    <row r="206" spans="2:44" x14ac:dyDescent="0.25">
      <c r="B206" s="103"/>
      <c r="C206" s="302"/>
      <c r="D206" s="303"/>
      <c r="E206" s="303"/>
      <c r="F206" s="303"/>
      <c r="G206" s="303"/>
      <c r="H206" s="248"/>
      <c r="I206" s="104"/>
      <c r="J206" s="101"/>
      <c r="K206" s="101"/>
      <c r="L206" s="101"/>
      <c r="M206" s="101"/>
      <c r="N206" s="101"/>
      <c r="O206" s="101"/>
      <c r="P206" s="101"/>
      <c r="Q206" s="101"/>
      <c r="R206" s="101"/>
      <c r="S206" s="101"/>
      <c r="T206" s="101"/>
      <c r="U206" s="101"/>
      <c r="V206" s="101"/>
      <c r="W206" s="101"/>
      <c r="X206" s="101"/>
      <c r="Y206" s="101"/>
      <c r="Z206" s="101"/>
      <c r="AA206" s="101"/>
      <c r="AB206" s="101"/>
      <c r="AC206" s="101"/>
      <c r="AD206" s="101"/>
      <c r="AE206" s="101"/>
      <c r="AF206" s="101"/>
      <c r="AG206" s="101"/>
      <c r="AH206" s="101"/>
      <c r="AI206" s="101"/>
      <c r="AJ206" s="101"/>
      <c r="AK206" s="101"/>
      <c r="AL206" s="101"/>
      <c r="AM206" s="101"/>
      <c r="AN206" s="101"/>
      <c r="AO206" s="101"/>
      <c r="AP206" s="101"/>
      <c r="AQ206" s="101"/>
      <c r="AR206" s="102"/>
    </row>
    <row r="207" spans="2:44" x14ac:dyDescent="0.25">
      <c r="B207" s="103"/>
      <c r="C207" s="302"/>
      <c r="D207" s="303"/>
      <c r="E207" s="303"/>
      <c r="F207" s="303"/>
      <c r="G207" s="303"/>
      <c r="H207" s="248"/>
      <c r="I207" s="104"/>
      <c r="J207" s="101"/>
      <c r="K207" s="101"/>
      <c r="L207" s="101"/>
      <c r="M207" s="101"/>
      <c r="N207" s="101"/>
      <c r="O207" s="101"/>
      <c r="P207" s="101"/>
      <c r="Q207" s="101"/>
      <c r="R207" s="101"/>
      <c r="S207" s="101"/>
      <c r="T207" s="101"/>
      <c r="U207" s="101"/>
      <c r="V207" s="101"/>
      <c r="W207" s="101"/>
      <c r="X207" s="101"/>
      <c r="Y207" s="101"/>
      <c r="Z207" s="101"/>
      <c r="AA207" s="101"/>
      <c r="AB207" s="101"/>
      <c r="AC207" s="101"/>
      <c r="AD207" s="101"/>
      <c r="AE207" s="101"/>
      <c r="AF207" s="101"/>
      <c r="AG207" s="101"/>
      <c r="AH207" s="101"/>
      <c r="AI207" s="101"/>
      <c r="AJ207" s="101"/>
      <c r="AK207" s="101"/>
      <c r="AL207" s="101"/>
      <c r="AM207" s="101"/>
      <c r="AN207" s="101"/>
      <c r="AO207" s="101"/>
      <c r="AP207" s="101"/>
      <c r="AQ207" s="101"/>
      <c r="AR207" s="102"/>
    </row>
    <row r="208" spans="2:44" x14ac:dyDescent="0.25">
      <c r="B208" s="103"/>
      <c r="C208" s="302"/>
      <c r="D208" s="303"/>
      <c r="E208" s="303"/>
      <c r="F208" s="303"/>
      <c r="G208" s="303"/>
      <c r="H208" s="248"/>
      <c r="I208" s="104"/>
      <c r="J208" s="101"/>
      <c r="K208" s="101"/>
      <c r="L208" s="101"/>
      <c r="M208" s="101"/>
      <c r="N208" s="101"/>
      <c r="O208" s="101"/>
      <c r="P208" s="101"/>
      <c r="Q208" s="101"/>
      <c r="R208" s="101"/>
      <c r="S208" s="101"/>
      <c r="T208" s="101"/>
      <c r="U208" s="101"/>
      <c r="V208" s="101"/>
      <c r="W208" s="101"/>
      <c r="X208" s="101"/>
      <c r="Y208" s="101"/>
      <c r="Z208" s="101"/>
      <c r="AA208" s="101"/>
      <c r="AB208" s="101"/>
      <c r="AC208" s="101"/>
      <c r="AD208" s="101"/>
      <c r="AE208" s="101"/>
      <c r="AF208" s="101"/>
      <c r="AG208" s="101"/>
      <c r="AH208" s="101"/>
      <c r="AI208" s="101"/>
      <c r="AJ208" s="101"/>
      <c r="AK208" s="101"/>
      <c r="AL208" s="101"/>
      <c r="AM208" s="101"/>
      <c r="AN208" s="101"/>
      <c r="AO208" s="101"/>
      <c r="AP208" s="101"/>
      <c r="AQ208" s="101"/>
      <c r="AR208" s="102"/>
    </row>
    <row r="209" spans="2:44" x14ac:dyDescent="0.25">
      <c r="B209" s="103"/>
      <c r="C209" s="302"/>
      <c r="D209" s="303"/>
      <c r="E209" s="303"/>
      <c r="F209" s="303"/>
      <c r="G209" s="303"/>
      <c r="H209" s="248"/>
      <c r="I209" s="104"/>
      <c r="J209" s="101"/>
      <c r="K209" s="101"/>
      <c r="L209" s="101"/>
      <c r="M209" s="101"/>
      <c r="N209" s="101"/>
      <c r="O209" s="101"/>
      <c r="P209" s="101"/>
      <c r="Q209" s="101"/>
      <c r="R209" s="101"/>
      <c r="S209" s="101"/>
      <c r="T209" s="101"/>
      <c r="U209" s="101"/>
      <c r="V209" s="101"/>
      <c r="W209" s="101"/>
      <c r="X209" s="101"/>
      <c r="Y209" s="101"/>
      <c r="Z209" s="101"/>
      <c r="AA209" s="101"/>
      <c r="AB209" s="101"/>
      <c r="AC209" s="101"/>
      <c r="AD209" s="101"/>
      <c r="AE209" s="101"/>
      <c r="AF209" s="101"/>
      <c r="AG209" s="101"/>
      <c r="AH209" s="101"/>
      <c r="AI209" s="101"/>
      <c r="AJ209" s="101"/>
      <c r="AK209" s="101"/>
      <c r="AL209" s="101"/>
      <c r="AM209" s="101"/>
      <c r="AN209" s="101"/>
      <c r="AO209" s="101"/>
      <c r="AP209" s="101"/>
      <c r="AQ209" s="101"/>
      <c r="AR209" s="102"/>
    </row>
    <row r="210" spans="2:44" x14ac:dyDescent="0.25">
      <c r="B210" s="103"/>
      <c r="C210" s="302"/>
      <c r="D210" s="303"/>
      <c r="E210" s="303"/>
      <c r="F210" s="303"/>
      <c r="G210" s="303"/>
      <c r="H210" s="248"/>
      <c r="I210" s="104"/>
      <c r="J210" s="101"/>
      <c r="K210" s="101"/>
      <c r="L210" s="101"/>
      <c r="M210" s="101"/>
      <c r="N210" s="101"/>
      <c r="O210" s="101"/>
      <c r="P210" s="101"/>
      <c r="Q210" s="101"/>
      <c r="R210" s="101"/>
      <c r="S210" s="101"/>
      <c r="T210" s="101"/>
      <c r="U210" s="101"/>
      <c r="V210" s="101"/>
      <c r="W210" s="101"/>
      <c r="X210" s="101"/>
      <c r="Y210" s="101"/>
      <c r="Z210" s="101"/>
      <c r="AA210" s="101"/>
      <c r="AB210" s="101"/>
      <c r="AC210" s="101"/>
      <c r="AD210" s="101"/>
      <c r="AE210" s="101"/>
      <c r="AF210" s="101"/>
      <c r="AG210" s="101"/>
      <c r="AH210" s="101"/>
      <c r="AI210" s="101"/>
      <c r="AJ210" s="101"/>
      <c r="AK210" s="101"/>
      <c r="AL210" s="101"/>
      <c r="AM210" s="101"/>
      <c r="AN210" s="101"/>
      <c r="AO210" s="101"/>
      <c r="AP210" s="101"/>
      <c r="AQ210" s="101"/>
      <c r="AR210" s="102"/>
    </row>
    <row r="211" spans="2:44" x14ac:dyDescent="0.25">
      <c r="B211" s="103"/>
      <c r="C211" s="302"/>
      <c r="D211" s="303"/>
      <c r="E211" s="303"/>
      <c r="F211" s="303"/>
      <c r="G211" s="303"/>
      <c r="H211" s="248"/>
      <c r="I211" s="104"/>
      <c r="J211" s="101"/>
      <c r="K211" s="101"/>
      <c r="L211" s="101"/>
      <c r="M211" s="101"/>
      <c r="N211" s="101"/>
      <c r="O211" s="101"/>
      <c r="P211" s="101"/>
      <c r="Q211" s="101"/>
      <c r="R211" s="101"/>
      <c r="S211" s="101"/>
      <c r="T211" s="101"/>
      <c r="U211" s="101"/>
      <c r="V211" s="101"/>
      <c r="W211" s="101"/>
      <c r="X211" s="101"/>
      <c r="Y211" s="101"/>
      <c r="Z211" s="101"/>
      <c r="AA211" s="101"/>
      <c r="AB211" s="101"/>
      <c r="AC211" s="101"/>
      <c r="AD211" s="101"/>
      <c r="AE211" s="101"/>
      <c r="AF211" s="101"/>
      <c r="AG211" s="101"/>
      <c r="AH211" s="101"/>
      <c r="AI211" s="101"/>
      <c r="AJ211" s="101"/>
      <c r="AK211" s="101"/>
      <c r="AL211" s="101"/>
      <c r="AM211" s="101"/>
      <c r="AN211" s="101"/>
      <c r="AO211" s="101"/>
      <c r="AP211" s="101"/>
      <c r="AQ211" s="101"/>
      <c r="AR211" s="102"/>
    </row>
    <row r="212" spans="2:44" x14ac:dyDescent="0.25">
      <c r="B212" s="103"/>
      <c r="C212" s="302"/>
      <c r="D212" s="303"/>
      <c r="E212" s="303"/>
      <c r="F212" s="303"/>
      <c r="G212" s="303"/>
      <c r="H212" s="248"/>
      <c r="I212" s="104"/>
      <c r="J212" s="101"/>
      <c r="K212" s="101"/>
      <c r="L212" s="101"/>
      <c r="M212" s="101"/>
      <c r="N212" s="101"/>
      <c r="O212" s="101"/>
      <c r="P212" s="101"/>
      <c r="Q212" s="101"/>
      <c r="R212" s="101"/>
      <c r="S212" s="101"/>
      <c r="T212" s="101"/>
      <c r="U212" s="101"/>
      <c r="V212" s="101"/>
      <c r="W212" s="101"/>
      <c r="X212" s="101"/>
      <c r="Y212" s="101"/>
      <c r="Z212" s="101"/>
      <c r="AA212" s="101"/>
      <c r="AB212" s="101"/>
      <c r="AC212" s="101"/>
      <c r="AD212" s="101"/>
      <c r="AE212" s="101"/>
      <c r="AF212" s="101"/>
      <c r="AG212" s="101"/>
      <c r="AH212" s="101"/>
      <c r="AI212" s="101"/>
      <c r="AJ212" s="101"/>
      <c r="AK212" s="101"/>
      <c r="AL212" s="101"/>
      <c r="AM212" s="101"/>
      <c r="AN212" s="101"/>
      <c r="AO212" s="101"/>
      <c r="AP212" s="101"/>
      <c r="AQ212" s="101"/>
      <c r="AR212" s="102"/>
    </row>
    <row r="213" spans="2:44" x14ac:dyDescent="0.25">
      <c r="B213" s="105"/>
      <c r="C213" s="302"/>
      <c r="D213" s="303"/>
      <c r="E213" s="303"/>
      <c r="F213" s="303"/>
      <c r="G213" s="303"/>
      <c r="H213" s="248"/>
      <c r="I213" s="285"/>
      <c r="J213" s="106"/>
      <c r="K213" s="106"/>
      <c r="L213" s="106"/>
      <c r="M213" s="106"/>
      <c r="N213" s="106"/>
      <c r="O213" s="106"/>
      <c r="P213" s="106"/>
      <c r="Q213" s="106"/>
      <c r="R213" s="106"/>
      <c r="S213" s="106"/>
      <c r="T213" s="106"/>
      <c r="U213" s="106"/>
      <c r="V213" s="106"/>
      <c r="W213" s="106"/>
      <c r="X213" s="106"/>
      <c r="Y213" s="106"/>
      <c r="Z213" s="106"/>
      <c r="AA213" s="106"/>
      <c r="AB213" s="106"/>
      <c r="AC213" s="106"/>
      <c r="AD213" s="106"/>
      <c r="AE213" s="106"/>
      <c r="AF213" s="106"/>
      <c r="AG213" s="106"/>
      <c r="AH213" s="106"/>
      <c r="AI213" s="106"/>
      <c r="AJ213" s="106"/>
      <c r="AK213" s="106"/>
      <c r="AL213" s="106"/>
      <c r="AM213" s="106"/>
      <c r="AN213" s="106"/>
      <c r="AO213" s="106"/>
      <c r="AP213" s="106"/>
      <c r="AQ213" s="106"/>
      <c r="AR213" s="107"/>
    </row>
  </sheetData>
  <sheetProtection algorithmName="SHA-512" hashValue="XieBa+QAFJT5lFuoGAfuJ+44kwA6ZyB3rlF41UqrCdwM2/hvJZ8Evpy1NrfDhK6g/b42HpUCyPlKtEMhUL2Msg==" saltValue="xIKbPsXkVbHIh4OxVV1WcA==" spinCount="100000" sheet="1" objects="1" scenarios="1"/>
  <mergeCells count="224">
    <mergeCell ref="B12:B13"/>
    <mergeCell ref="S9:V9"/>
    <mergeCell ref="Z9:AC9"/>
    <mergeCell ref="P7:Q7"/>
    <mergeCell ref="P9:Q9"/>
    <mergeCell ref="F7:G7"/>
    <mergeCell ref="F9:G9"/>
    <mergeCell ref="D7:E7"/>
    <mergeCell ref="D9:E9"/>
    <mergeCell ref="AG7:AJ7"/>
    <mergeCell ref="S5:AR5"/>
    <mergeCell ref="I7:J7"/>
    <mergeCell ref="I9:J9"/>
    <mergeCell ref="K7:L7"/>
    <mergeCell ref="K9:L9"/>
    <mergeCell ref="N7:O7"/>
    <mergeCell ref="N9:O9"/>
    <mergeCell ref="AN9:AQ9"/>
    <mergeCell ref="S7:V7"/>
    <mergeCell ref="Z7:AC7"/>
    <mergeCell ref="AN7:AQ7"/>
    <mergeCell ref="AG9:AJ9"/>
    <mergeCell ref="D5:Q5"/>
    <mergeCell ref="C17:G17"/>
    <mergeCell ref="C18:G18"/>
    <mergeCell ref="C19:G19"/>
    <mergeCell ref="C20:G20"/>
    <mergeCell ref="C21:G21"/>
    <mergeCell ref="C12:H13"/>
    <mergeCell ref="C14:G14"/>
    <mergeCell ref="C15:G15"/>
    <mergeCell ref="C16:G16"/>
    <mergeCell ref="C27:G27"/>
    <mergeCell ref="C28:G28"/>
    <mergeCell ref="C29:G29"/>
    <mergeCell ref="C30:G30"/>
    <mergeCell ref="C31:G31"/>
    <mergeCell ref="C22:G22"/>
    <mergeCell ref="C23:G23"/>
    <mergeCell ref="C24:G24"/>
    <mergeCell ref="C25:G25"/>
    <mergeCell ref="C26:G26"/>
    <mergeCell ref="C37:G37"/>
    <mergeCell ref="C38:G38"/>
    <mergeCell ref="C39:G39"/>
    <mergeCell ref="C40:G40"/>
    <mergeCell ref="C41:G41"/>
    <mergeCell ref="C32:G32"/>
    <mergeCell ref="C33:G33"/>
    <mergeCell ref="C34:G34"/>
    <mergeCell ref="C35:G35"/>
    <mergeCell ref="C36:G36"/>
    <mergeCell ref="C47:G47"/>
    <mergeCell ref="C48:G48"/>
    <mergeCell ref="C49:G49"/>
    <mergeCell ref="C50:G50"/>
    <mergeCell ref="C51:G51"/>
    <mergeCell ref="C42:G42"/>
    <mergeCell ref="C43:G43"/>
    <mergeCell ref="C44:G44"/>
    <mergeCell ref="C45:G45"/>
    <mergeCell ref="C46:G46"/>
    <mergeCell ref="C57:G57"/>
    <mergeCell ref="C58:G58"/>
    <mergeCell ref="C59:G59"/>
    <mergeCell ref="C60:G60"/>
    <mergeCell ref="C61:G61"/>
    <mergeCell ref="C52:G52"/>
    <mergeCell ref="C53:G53"/>
    <mergeCell ref="C54:G54"/>
    <mergeCell ref="C55:G55"/>
    <mergeCell ref="C56:G56"/>
    <mergeCell ref="C67:G67"/>
    <mergeCell ref="C68:G68"/>
    <mergeCell ref="C69:G69"/>
    <mergeCell ref="C70:G70"/>
    <mergeCell ref="C71:G71"/>
    <mergeCell ref="C62:G62"/>
    <mergeCell ref="C63:G63"/>
    <mergeCell ref="C64:G64"/>
    <mergeCell ref="C65:G65"/>
    <mergeCell ref="C66:G66"/>
    <mergeCell ref="C77:G77"/>
    <mergeCell ref="C78:G78"/>
    <mergeCell ref="C79:G79"/>
    <mergeCell ref="C80:G80"/>
    <mergeCell ref="C81:G81"/>
    <mergeCell ref="C72:G72"/>
    <mergeCell ref="C73:G73"/>
    <mergeCell ref="C74:G74"/>
    <mergeCell ref="C75:G75"/>
    <mergeCell ref="C76:G76"/>
    <mergeCell ref="C87:G87"/>
    <mergeCell ref="C88:G88"/>
    <mergeCell ref="C89:G89"/>
    <mergeCell ref="C90:G90"/>
    <mergeCell ref="C91:G91"/>
    <mergeCell ref="C82:G82"/>
    <mergeCell ref="C83:G83"/>
    <mergeCell ref="C84:G84"/>
    <mergeCell ref="C85:G85"/>
    <mergeCell ref="C86:G86"/>
    <mergeCell ref="C97:G97"/>
    <mergeCell ref="C98:G98"/>
    <mergeCell ref="C99:G99"/>
    <mergeCell ref="C100:G100"/>
    <mergeCell ref="C101:G101"/>
    <mergeCell ref="C92:G92"/>
    <mergeCell ref="C93:G93"/>
    <mergeCell ref="C94:G94"/>
    <mergeCell ref="C95:G95"/>
    <mergeCell ref="C96:G96"/>
    <mergeCell ref="C107:G107"/>
    <mergeCell ref="C108:G108"/>
    <mergeCell ref="C109:G109"/>
    <mergeCell ref="C110:G110"/>
    <mergeCell ref="C111:G111"/>
    <mergeCell ref="C102:G102"/>
    <mergeCell ref="C103:G103"/>
    <mergeCell ref="C104:G104"/>
    <mergeCell ref="C105:G105"/>
    <mergeCell ref="C106:G106"/>
    <mergeCell ref="C117:G117"/>
    <mergeCell ref="C118:G118"/>
    <mergeCell ref="C119:G119"/>
    <mergeCell ref="C120:G120"/>
    <mergeCell ref="C121:G121"/>
    <mergeCell ref="C112:G112"/>
    <mergeCell ref="C113:G113"/>
    <mergeCell ref="C114:G114"/>
    <mergeCell ref="C115:G115"/>
    <mergeCell ref="C116:G116"/>
    <mergeCell ref="C127:G127"/>
    <mergeCell ref="C128:G128"/>
    <mergeCell ref="C129:G129"/>
    <mergeCell ref="C130:G130"/>
    <mergeCell ref="C131:G131"/>
    <mergeCell ref="C122:G122"/>
    <mergeCell ref="C123:G123"/>
    <mergeCell ref="C124:G124"/>
    <mergeCell ref="C125:G125"/>
    <mergeCell ref="C126:G126"/>
    <mergeCell ref="C137:G137"/>
    <mergeCell ref="C138:G138"/>
    <mergeCell ref="C139:G139"/>
    <mergeCell ref="C140:G140"/>
    <mergeCell ref="C141:G141"/>
    <mergeCell ref="C132:G132"/>
    <mergeCell ref="C133:G133"/>
    <mergeCell ref="C134:G134"/>
    <mergeCell ref="C135:G135"/>
    <mergeCell ref="C136:G136"/>
    <mergeCell ref="C147:G147"/>
    <mergeCell ref="C148:G148"/>
    <mergeCell ref="C149:G149"/>
    <mergeCell ref="C150:G150"/>
    <mergeCell ref="C151:G151"/>
    <mergeCell ref="C142:G142"/>
    <mergeCell ref="C143:G143"/>
    <mergeCell ref="C144:G144"/>
    <mergeCell ref="C145:G145"/>
    <mergeCell ref="C146:G146"/>
    <mergeCell ref="C157:G157"/>
    <mergeCell ref="C158:G158"/>
    <mergeCell ref="C159:G159"/>
    <mergeCell ref="C160:G160"/>
    <mergeCell ref="C161:G161"/>
    <mergeCell ref="C152:G152"/>
    <mergeCell ref="C153:G153"/>
    <mergeCell ref="C154:G154"/>
    <mergeCell ref="C155:G155"/>
    <mergeCell ref="C156:G156"/>
    <mergeCell ref="C167:G167"/>
    <mergeCell ref="C168:G168"/>
    <mergeCell ref="C169:G169"/>
    <mergeCell ref="C170:G170"/>
    <mergeCell ref="C171:G171"/>
    <mergeCell ref="C162:G162"/>
    <mergeCell ref="C163:G163"/>
    <mergeCell ref="C164:G164"/>
    <mergeCell ref="C165:G165"/>
    <mergeCell ref="C166:G166"/>
    <mergeCell ref="C177:G177"/>
    <mergeCell ref="C178:G178"/>
    <mergeCell ref="C179:G179"/>
    <mergeCell ref="C180:G180"/>
    <mergeCell ref="C181:G181"/>
    <mergeCell ref="C172:G172"/>
    <mergeCell ref="C173:G173"/>
    <mergeCell ref="C174:G174"/>
    <mergeCell ref="C175:G175"/>
    <mergeCell ref="C176:G176"/>
    <mergeCell ref="C187:G187"/>
    <mergeCell ref="C188:G188"/>
    <mergeCell ref="C189:G189"/>
    <mergeCell ref="C190:G190"/>
    <mergeCell ref="C191:G191"/>
    <mergeCell ref="C182:G182"/>
    <mergeCell ref="C183:G183"/>
    <mergeCell ref="C184:G184"/>
    <mergeCell ref="C185:G185"/>
    <mergeCell ref="C186:G186"/>
    <mergeCell ref="C197:G197"/>
    <mergeCell ref="C198:G198"/>
    <mergeCell ref="C199:G199"/>
    <mergeCell ref="C200:G200"/>
    <mergeCell ref="C201:G201"/>
    <mergeCell ref="C192:G192"/>
    <mergeCell ref="C193:G193"/>
    <mergeCell ref="C194:G194"/>
    <mergeCell ref="C195:G195"/>
    <mergeCell ref="C196:G196"/>
    <mergeCell ref="C212:G212"/>
    <mergeCell ref="C213:G213"/>
    <mergeCell ref="C207:G207"/>
    <mergeCell ref="C208:G208"/>
    <mergeCell ref="C209:G209"/>
    <mergeCell ref="C210:G210"/>
    <mergeCell ref="C211:G211"/>
    <mergeCell ref="C202:G202"/>
    <mergeCell ref="C203:G203"/>
    <mergeCell ref="C204:G204"/>
    <mergeCell ref="C205:G205"/>
    <mergeCell ref="C206:G206"/>
  </mergeCells>
  <conditionalFormatting sqref="J14:AR213">
    <cfRule type="expression" dxfId="25" priority="12">
      <formula>TODAY()=J$13</formula>
    </cfRule>
    <cfRule type="expression" dxfId="24" priority="13">
      <formula>J$11=1</formula>
    </cfRule>
    <cfRule type="expression" dxfId="23" priority="14">
      <formula>AND($I14="S",J14=1)</formula>
    </cfRule>
    <cfRule type="expression" dxfId="22" priority="16">
      <formula>AND(OR(J14=2,J14=1),K14="")</formula>
    </cfRule>
    <cfRule type="expression" dxfId="21" priority="18">
      <formula>AND(J14=1,I14="")</formula>
    </cfRule>
    <cfRule type="expression" dxfId="20" priority="19">
      <formula>J14=3</formula>
    </cfRule>
    <cfRule type="expression" dxfId="19" priority="20">
      <formula>J14=2</formula>
    </cfRule>
    <cfRule type="expression" dxfId="18" priority="22">
      <formula>J14=1</formula>
    </cfRule>
  </conditionalFormatting>
  <conditionalFormatting sqref="W9">
    <cfRule type="iconSet" priority="10">
      <iconSet showValue="0">
        <cfvo type="percent" val="0"/>
        <cfvo type="percent" val="33"/>
        <cfvo type="percent" val="67"/>
      </iconSet>
    </cfRule>
  </conditionalFormatting>
  <conditionalFormatting sqref="B14:AR213">
    <cfRule type="expression" dxfId="17" priority="7">
      <formula>AND(LEN($B14)&gt;0,LEN($B15)=0)</formula>
    </cfRule>
    <cfRule type="expression" dxfId="16" priority="11">
      <formula>LEN($B14)=0</formula>
    </cfRule>
  </conditionalFormatting>
  <dataValidations count="1">
    <dataValidation type="list" allowBlank="1" showInputMessage="1" showErrorMessage="1" sqref="P7:Q7 P9:Q9 K7:L7 K9:L9 F7:G7 F9:G9" xr:uid="{3D486AE2-BA96-4118-A407-D74FEBCC1F9D}">
      <formula1>"Show,Hide"</formula1>
    </dataValidation>
  </dataValidations>
  <printOptions horizontalCentered="1"/>
  <pageMargins left="0.31496062992125984" right="0.31496062992125984" top="0.31496062992125984" bottom="0.31496062992125984" header="0.31496062992125984" footer="0.31496062992125984"/>
  <pageSetup paperSize="9" scale="69" fitToHeight="0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5121" r:id="rId4" name="Spinner 1">
              <controlPr defaultSize="0" autoPict="0">
                <anchor moveWithCells="1">
                  <from>
                    <xdr:col>8</xdr:col>
                    <xdr:colOff>9525</xdr:colOff>
                    <xdr:row>11</xdr:row>
                    <xdr:rowOff>9525</xdr:rowOff>
                  </from>
                  <to>
                    <xdr:col>9</xdr:col>
                    <xdr:colOff>9525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23" id="{9FE89D02-EC91-4484-AB0E-2286FEE8DACE}">
            <x14:iconSet iconSet="4TrafficLights" showValue="0" custom="1">
              <x14:cfvo type="percent">
                <xm:f>0</xm:f>
              </x14:cfvo>
              <x14:cfvo type="num" gte="0">
                <xm:f>-2</xm:f>
              </x14:cfvo>
              <x14:cfvo type="num" gte="0">
                <xm:f>-1</xm:f>
              </x14:cfvo>
              <x14:cfvo type="num" gte="0">
                <xm:f>0</xm:f>
              </x14:cfvo>
              <x14:cfIcon iconSet="NoIcons" iconId="0"/>
              <x14:cfIcon iconSet="3Stars" iconId="2"/>
              <x14:cfIcon iconSet="3TrafficLights1" iconId="2"/>
              <x14:cfIcon iconSet="NoIcons" iconId="0"/>
            </x14:iconSet>
          </x14:cfRule>
          <xm:sqref>J14:AR213</xm:sqref>
        </x14:conditionalFormatting>
        <x14:conditionalFormatting xmlns:xm="http://schemas.microsoft.com/office/excel/2006/main">
          <x14:cfRule type="iconSet" priority="9" id="{4243329E-0FEF-4E03-B00A-5ABCF1D5084B}">
            <x14:iconSet iconSet="3Stars" showValue="0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AD9</xm:sqref>
        </x14:conditionalFormatting>
        <x14:conditionalFormatting xmlns:xm="http://schemas.microsoft.com/office/excel/2006/main">
          <x14:cfRule type="expression" priority="2" id="{8A4BFC1B-42E1-4090-A7A1-B4AC080B813D}">
            <xm:f>AND($F$7="Show",Calculations!$EU7=5)</xm:f>
            <x14:dxf>
              <font>
                <color theme="0"/>
              </font>
              <fill>
                <patternFill patternType="solid">
                  <bgColor rgb="FF073B4C"/>
                </patternFill>
              </fill>
            </x14:dxf>
          </x14:cfRule>
          <x14:cfRule type="expression" priority="3" id="{FCE2AE7A-A0FC-4A92-8592-232CAE7C949F}">
            <xm:f>AND($F$7="Show",Calculations!$EU7=4)</xm:f>
            <x14:dxf>
              <font>
                <color theme="0"/>
              </font>
              <fill>
                <patternFill patternType="solid">
                  <bgColor rgb="FF118AB2"/>
                </patternFill>
              </fill>
            </x14:dxf>
          </x14:cfRule>
          <x14:cfRule type="expression" priority="4" id="{E41D1A35-1948-45D3-9A01-66FE36712CFE}">
            <xm:f>AND($F$7="Show",Calculations!$EU7=3)</xm:f>
            <x14:dxf>
              <font>
                <color theme="0"/>
              </font>
              <fill>
                <patternFill patternType="solid">
                  <bgColor rgb="FF06D6A0"/>
                </patternFill>
              </fill>
            </x14:dxf>
          </x14:cfRule>
          <x14:cfRule type="expression" priority="5" id="{4AC90E5C-0114-4A8B-A8B8-7BEC7A897DF1}">
            <xm:f>AND($F$7="Show",Calculations!$EU7=2)</xm:f>
            <x14:dxf>
              <font>
                <color auto="1"/>
              </font>
              <fill>
                <patternFill patternType="solid">
                  <bgColor rgb="FFFFD166"/>
                </patternFill>
              </fill>
            </x14:dxf>
          </x14:cfRule>
          <x14:cfRule type="expression" priority="6" id="{9464F14E-DD35-4173-87BE-DFBD4EC586FF}">
            <xm:f>AND($F$7="Show",Calculations!$EU7=1)</xm:f>
            <x14:dxf>
              <font>
                <color theme="0"/>
              </font>
              <fill>
                <patternFill>
                  <bgColor rgb="FFEF476F"/>
                </patternFill>
              </fill>
            </x14:dxf>
          </x14:cfRule>
          <xm:sqref>B14:B25</xm:sqref>
        </x14:conditionalFormatting>
        <x14:conditionalFormatting xmlns:xm="http://schemas.microsoft.com/office/excel/2006/main">
          <x14:cfRule type="iconSet" priority="1" id="{D53A5045-7D07-4EF2-890C-8EAA58A15CA2}">
            <x14:iconSet iconSet="4TrafficLights" showValue="0" custom="1">
              <x14:cfvo type="percent">
                <xm:f>0</xm:f>
              </x14:cfvo>
              <x14:cfvo type="num">
                <xm:f>2</xm:f>
              </x14:cfvo>
              <x14:cfvo type="num">
                <xm:f>3</xm:f>
              </x14:cfvo>
              <x14:cfvo type="num">
                <xm:f>4</xm:f>
              </x14:cfvo>
              <x14:cfIcon iconSet="3Symbols2" iconId="2"/>
              <x14:cfIcon iconSet="5Quarters" iconId="2"/>
              <x14:cfIcon iconSet="5Quarters" iconId="0"/>
              <x14:cfIcon iconSet="3Flags" iconId="1"/>
            </x14:iconSet>
          </x14:cfRule>
          <xm:sqref>H14:H213</xm:sqref>
        </x14:conditionalFormatting>
        <x14:conditionalFormatting xmlns:xm="http://schemas.microsoft.com/office/excel/2006/main">
          <x14:cfRule type="expression" priority="41" id="{8A4BFC1B-42E1-4090-A7A1-B4AC080B813D}">
            <xm:f>AND($F$7="Show",Calculations!#REF!=5)</xm:f>
            <x14:dxf>
              <font>
                <color theme="0"/>
              </font>
              <fill>
                <patternFill patternType="solid">
                  <bgColor rgb="FF073B4C"/>
                </patternFill>
              </fill>
            </x14:dxf>
          </x14:cfRule>
          <x14:cfRule type="expression" priority="42" id="{FCE2AE7A-A0FC-4A92-8592-232CAE7C949F}">
            <xm:f>AND($F$7="Show",Calculations!#REF!=4)</xm:f>
            <x14:dxf>
              <font>
                <color theme="0"/>
              </font>
              <fill>
                <patternFill patternType="solid">
                  <bgColor rgb="FF118AB2"/>
                </patternFill>
              </fill>
            </x14:dxf>
          </x14:cfRule>
          <x14:cfRule type="expression" priority="43" id="{E41D1A35-1948-45D3-9A01-66FE36712CFE}">
            <xm:f>AND($F$7="Show",Calculations!#REF!=3)</xm:f>
            <x14:dxf>
              <font>
                <color theme="0"/>
              </font>
              <fill>
                <patternFill patternType="solid">
                  <bgColor rgb="FF06D6A0"/>
                </patternFill>
              </fill>
            </x14:dxf>
          </x14:cfRule>
          <x14:cfRule type="expression" priority="44" id="{4AC90E5C-0114-4A8B-A8B8-7BEC7A897DF1}">
            <xm:f>AND($F$7="Show",Calculations!#REF!=2)</xm:f>
            <x14:dxf>
              <font>
                <color auto="1"/>
              </font>
              <fill>
                <patternFill patternType="solid">
                  <bgColor rgb="FFFFD166"/>
                </patternFill>
              </fill>
            </x14:dxf>
          </x14:cfRule>
          <x14:cfRule type="expression" priority="45" id="{9464F14E-DD35-4173-87BE-DFBD4EC586FF}">
            <xm:f>AND($F$7="Show",Calculations!#REF!=1)</xm:f>
            <x14:dxf>
              <font>
                <color theme="0"/>
              </font>
              <fill>
                <patternFill>
                  <bgColor rgb="FFEF476F"/>
                </patternFill>
              </fill>
            </x14:dxf>
          </x14:cfRule>
          <xm:sqref>B26:B213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E30021-BBC4-47F2-816D-7D267BCEBC73}">
  <sheetPr codeName="Sheet6">
    <pageSetUpPr autoPageBreaks="0" fitToPage="1"/>
  </sheetPr>
  <dimension ref="A1:U59"/>
  <sheetViews>
    <sheetView showGridLines="0" showRowColHeaders="0" workbookViewId="0">
      <pane ySplit="8" topLeftCell="A9" activePane="bottomLeft" state="frozen"/>
      <selection pane="bottomLeft" activeCell="A9" sqref="A9"/>
    </sheetView>
  </sheetViews>
  <sheetFormatPr defaultRowHeight="15" x14ac:dyDescent="0.25"/>
  <cols>
    <col min="1" max="1" width="3.7109375" style="16" customWidth="1"/>
    <col min="2" max="2" width="1.7109375" style="4" customWidth="1"/>
    <col min="3" max="3" width="25.7109375" style="4" customWidth="1"/>
    <col min="4" max="4" width="1" style="4" customWidth="1"/>
    <col min="5" max="5" width="1.7109375" style="4" customWidth="1"/>
    <col min="6" max="6" width="25.7109375" style="4" customWidth="1"/>
    <col min="7" max="7" width="1" style="4" customWidth="1"/>
    <col min="8" max="8" width="1.7109375" style="4" customWidth="1"/>
    <col min="9" max="9" width="25.7109375" style="4" customWidth="1"/>
    <col min="10" max="10" width="1" style="4" customWidth="1"/>
    <col min="11" max="11" width="1.7109375" style="4" customWidth="1"/>
    <col min="12" max="12" width="25.7109375" style="4" customWidth="1"/>
    <col min="13" max="13" width="1" style="4" customWidth="1"/>
    <col min="14" max="14" width="1.7109375" style="4" customWidth="1"/>
    <col min="15" max="15" width="25.7109375" style="4" customWidth="1"/>
    <col min="16" max="16" width="1" style="4" customWidth="1"/>
    <col min="17" max="17" width="1.7109375" style="4" customWidth="1"/>
    <col min="18" max="18" width="25.7109375" style="4" customWidth="1"/>
    <col min="19" max="19" width="1" style="4" customWidth="1"/>
    <col min="20" max="20" width="1.7109375" style="4" customWidth="1"/>
    <col min="21" max="21" width="25.7109375" style="4" customWidth="1"/>
    <col min="22" max="22" width="2.7109375" style="1" customWidth="1"/>
    <col min="23" max="16384" width="9.140625" style="1"/>
  </cols>
  <sheetData>
    <row r="1" spans="1:21" s="5" customFormat="1" ht="6.75" customHeight="1" x14ac:dyDescent="0.25">
      <c r="B1" s="6"/>
      <c r="E1" s="7"/>
      <c r="F1" s="7"/>
      <c r="G1" s="7"/>
    </row>
    <row r="2" spans="1:21" s="8" customFormat="1" ht="20.100000000000001" customHeight="1" x14ac:dyDescent="0.25">
      <c r="B2" s="42"/>
      <c r="C2" s="134" t="s">
        <v>212</v>
      </c>
      <c r="D2" s="43"/>
      <c r="E2" s="43"/>
      <c r="F2" s="43"/>
      <c r="G2" s="43"/>
      <c r="H2" s="43"/>
      <c r="I2" s="43"/>
      <c r="J2" s="43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</row>
    <row r="3" spans="1:21" s="9" customFormat="1" ht="24" customHeight="1" x14ac:dyDescent="0.25">
      <c r="B3" s="45"/>
      <c r="C3" s="135" t="s">
        <v>119</v>
      </c>
      <c r="D3" s="46"/>
      <c r="E3" s="46"/>
      <c r="F3" s="46"/>
      <c r="G3" s="46"/>
      <c r="H3" s="46"/>
      <c r="I3" s="46"/>
      <c r="J3" s="46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</row>
    <row r="4" spans="1:21" s="16" customFormat="1" ht="4.9000000000000004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5" spans="1:21" ht="24" customHeight="1" x14ac:dyDescent="0.25">
      <c r="A5" s="48"/>
      <c r="B5" s="78"/>
      <c r="F5" s="129" t="s">
        <v>56</v>
      </c>
      <c r="G5" s="79"/>
      <c r="H5" s="79"/>
      <c r="I5" s="129" t="s">
        <v>98</v>
      </c>
      <c r="J5" s="80"/>
      <c r="K5" s="80"/>
      <c r="L5" s="129" t="s">
        <v>99</v>
      </c>
      <c r="M5" s="80"/>
      <c r="N5" s="80"/>
      <c r="O5" s="129" t="s">
        <v>100</v>
      </c>
      <c r="P5" s="79"/>
      <c r="Q5" s="79"/>
      <c r="R5" s="129" t="s">
        <v>118</v>
      </c>
      <c r="S5" s="81"/>
      <c r="T5" s="81"/>
      <c r="U5" s="81"/>
    </row>
    <row r="6" spans="1:21" ht="21" x14ac:dyDescent="0.25">
      <c r="A6" s="48"/>
      <c r="B6" s="78"/>
      <c r="F6" s="127">
        <v>2023</v>
      </c>
      <c r="G6" s="82"/>
      <c r="H6" s="82"/>
      <c r="I6" s="127" t="s">
        <v>58</v>
      </c>
      <c r="J6" s="82"/>
      <c r="K6" s="82"/>
      <c r="L6" s="127" t="s">
        <v>97</v>
      </c>
      <c r="M6" s="82"/>
      <c r="N6" s="83"/>
      <c r="O6" s="128" t="s">
        <v>97</v>
      </c>
      <c r="P6" s="82"/>
      <c r="Q6" s="82"/>
      <c r="R6" s="128" t="s">
        <v>97</v>
      </c>
      <c r="S6" s="82"/>
      <c r="T6" s="82"/>
      <c r="U6" s="82"/>
    </row>
    <row r="7" spans="1:21" ht="8.1" customHeight="1" x14ac:dyDescent="0.25">
      <c r="B7" s="84"/>
      <c r="C7" s="84"/>
      <c r="D7" s="84"/>
      <c r="E7" s="84"/>
      <c r="F7" s="84"/>
      <c r="G7" s="84"/>
      <c r="H7" s="84"/>
      <c r="I7" s="84"/>
      <c r="J7" s="84"/>
      <c r="K7" s="84"/>
      <c r="L7" s="84"/>
      <c r="M7" s="84"/>
      <c r="N7" s="84"/>
      <c r="O7" s="84"/>
      <c r="P7" s="84"/>
      <c r="Q7" s="84"/>
      <c r="R7" s="84"/>
      <c r="S7" s="84"/>
      <c r="T7" s="84"/>
      <c r="U7" s="84"/>
    </row>
    <row r="8" spans="1:21" ht="21.95" customHeight="1" x14ac:dyDescent="0.25">
      <c r="B8" s="85"/>
      <c r="C8" s="40" t="str">
        <f>IFERROR(INDEX(Calculations!$CI$24:$CI$30,MATCH(1,Calculations!$CJ$24:$CJ$30,0),1),"")</f>
        <v>MONDAY</v>
      </c>
      <c r="D8" s="80"/>
      <c r="E8" s="85"/>
      <c r="F8" s="40" t="str">
        <f>IFERROR(INDEX(Calculations!$CI$24:$CI$30,MATCH(2,Calculations!$CJ$24:$CJ$30,0),1),"")</f>
        <v>TUESDAY</v>
      </c>
      <c r="G8" s="80"/>
      <c r="H8" s="85"/>
      <c r="I8" s="40" t="str">
        <f>IFERROR(INDEX(Calculations!$CI$24:$CI$30,MATCH(3,Calculations!$CJ$24:$CJ$30,0),1),"")</f>
        <v>WEDNESDAY</v>
      </c>
      <c r="J8" s="80"/>
      <c r="K8" s="85"/>
      <c r="L8" s="40" t="str">
        <f>IFERROR(INDEX(Calculations!$CI$24:$CI$30,MATCH(4,Calculations!$CJ$24:$CJ$30,0),1),"")</f>
        <v>THURSDAY</v>
      </c>
      <c r="M8" s="80"/>
      <c r="N8" s="85"/>
      <c r="O8" s="40" t="str">
        <f>IFERROR(INDEX(Calculations!$CI$24:$CI$30,MATCH(5,Calculations!$CJ$24:$CJ$30,0),1),"")</f>
        <v>FRIDAY</v>
      </c>
      <c r="P8" s="80"/>
      <c r="Q8" s="85"/>
      <c r="R8" s="40" t="str">
        <f>IFERROR(INDEX(Calculations!$CI$24:$CI$30,MATCH(6,Calculations!$CJ$24:$CJ$30,0),1),"")</f>
        <v>SATURDAY</v>
      </c>
      <c r="S8" s="80"/>
      <c r="T8" s="86"/>
      <c r="U8" s="40" t="str">
        <f>IFERROR(INDEX(Calculations!$CI$24:$CI$30,MATCH(7,Calculations!$CJ$24:$CJ$30,0),1),"")</f>
        <v>SUNDAY</v>
      </c>
    </row>
    <row r="9" spans="1:21" ht="8.1" customHeight="1" x14ac:dyDescent="0.25"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</row>
    <row r="10" spans="1:21" ht="24" customHeight="1" x14ac:dyDescent="0.25">
      <c r="B10" s="120"/>
      <c r="C10" s="121" t="str">
        <f>IFERROR(IF(WEEKDAY(Calculations!$GY$4,2)=MATCH(C$8,Calculations!$CI$24:$CI$30,0),Calculations!$GY$4,""),"")</f>
        <v/>
      </c>
      <c r="D10" s="87"/>
      <c r="E10" s="120"/>
      <c r="F10" s="121" t="str">
        <f>IFERROR(IF(LEN(C10)&gt;0,C10+1,IF(WEEKDAY(Calculations!$GY$4,2)=MATCH(F$8,Calculations!$CI$24:$CI$30,0),Calculations!$GY$4,"")),"")</f>
        <v/>
      </c>
      <c r="G10" s="87"/>
      <c r="H10" s="120"/>
      <c r="I10" s="121" t="str">
        <f>IFERROR(IF(LEN(F10)&gt;0,F10+1,IF(WEEKDAY(Calculations!$GY$4,2)=MATCH(I$8,Calculations!$CI$24:$CI$30,0),Calculations!$GY$4,"")),"")</f>
        <v/>
      </c>
      <c r="J10" s="87"/>
      <c r="K10" s="120"/>
      <c r="L10" s="121" t="str">
        <f>IFERROR(IF(LEN(I10)&gt;0,I10+1,IF(WEEKDAY(Calculations!$GY$4,2)=MATCH(L$8,Calculations!$CI$24:$CI$30,0),Calculations!$GY$4,"")),"")</f>
        <v/>
      </c>
      <c r="M10" s="87"/>
      <c r="N10" s="120"/>
      <c r="O10" s="121" t="str">
        <f>IFERROR(IF(LEN(L10)&gt;0,L10+1,IF(WEEKDAY(Calculations!$GY$4,2)=MATCH(O$8,Calculations!$CI$24:$CI$30,0),Calculations!$GY$4,"")),"")</f>
        <v/>
      </c>
      <c r="P10" s="87"/>
      <c r="Q10" s="120"/>
      <c r="R10" s="121" t="str">
        <f>IFERROR(IF(LEN(O10)&gt;0,O10+1,IF(WEEKDAY(Calculations!$GY$4,2)=MATCH(R$8,Calculations!$CI$24:$CI$30,0),Calculations!$GY$4,"")),"")</f>
        <v/>
      </c>
      <c r="S10" s="87"/>
      <c r="T10" s="120"/>
      <c r="U10" s="121">
        <f>IFERROR(IF(LEN(R10)&gt;0,R10+1,IF(WEEKDAY(Calculations!$GY$4,2)=MATCH(U$8,Calculations!$CI$24:$CI$30,0),Calculations!$GY$4,"")),"")</f>
        <v>44927</v>
      </c>
    </row>
    <row r="11" spans="1:21" x14ac:dyDescent="0.25">
      <c r="B11" s="122"/>
      <c r="C11" s="123" t="str">
        <f>IFERROR(INDEX(Calculations!$E$7:$E$18,MATCH(Calculations!$GY7,INDEX(Calculations!$DA$7:$EE$18,,MATCH(C10,Calculations!$DA$6:$EE$6,0)),0)),"")</f>
        <v/>
      </c>
      <c r="D11" s="88"/>
      <c r="E11" s="122"/>
      <c r="F11" s="123" t="str">
        <f>IFERROR(INDEX(Calculations!$E$7:$E$18,MATCH(Calculations!$GY7,INDEX(Calculations!$DA$7:$EE$18,,MATCH(F10,Calculations!$DA$6:$EE$6,0)),0)),"")</f>
        <v/>
      </c>
      <c r="G11" s="88"/>
      <c r="H11" s="122"/>
      <c r="I11" s="123" t="str">
        <f>IFERROR(INDEX(Calculations!$E$7:$E$18,MATCH(Calculations!$GY7,INDEX(Calculations!$DA$7:$EE$18,,MATCH(I10,Calculations!$DA$6:$EE$6,0)),0)),"")</f>
        <v/>
      </c>
      <c r="J11" s="88"/>
      <c r="K11" s="122"/>
      <c r="L11" s="123" t="str">
        <f>IFERROR(INDEX(Calculations!$E$7:$E$18,MATCH(Calculations!$GY7,INDEX(Calculations!$DA$7:$EE$18,,MATCH(L10,Calculations!$DA$6:$EE$6,0)),0)),"")</f>
        <v/>
      </c>
      <c r="M11" s="88"/>
      <c r="N11" s="122"/>
      <c r="O11" s="123" t="str">
        <f>IFERROR(INDEX(Calculations!$E$7:$E$18,MATCH(Calculations!$GY7,INDEX(Calculations!$DA$7:$EE$18,,MATCH(O10,Calculations!$DA$6:$EE$6,0)),0)),"")</f>
        <v/>
      </c>
      <c r="P11" s="88"/>
      <c r="Q11" s="122"/>
      <c r="R11" s="123" t="str">
        <f>IFERROR(INDEX(Calculations!$E$7:$E$18,MATCH(Calculations!$GY7,INDEX(Calculations!$DA$7:$EE$18,,MATCH(R10,Calculations!$DA$6:$EE$6,0)),0)),"")</f>
        <v/>
      </c>
      <c r="S11" s="88"/>
      <c r="T11" s="122"/>
      <c r="U11" s="123" t="str">
        <f ca="1">IFERROR(INDEX(Calculations!$E$7:$E$18,MATCH(Calculations!$GY7,INDEX(Calculations!$DA$7:$EE$18,,MATCH(U10,Calculations!$DA$6:$EE$6,0)),0)),"")</f>
        <v/>
      </c>
    </row>
    <row r="12" spans="1:21" x14ac:dyDescent="0.25">
      <c r="B12" s="124"/>
      <c r="C12" s="123" t="str">
        <f>IFERROR(INDEX(Calculations!$E$7:$E$18,MATCH(Calculations!$GY8,INDEX(Calculations!$DA$7:$EE$18,,MATCH(C10,Calculations!$DA$6:$EE$6,0)),0)),"")</f>
        <v/>
      </c>
      <c r="D12" s="88"/>
      <c r="E12" s="124"/>
      <c r="F12" s="123" t="str">
        <f>IFERROR(INDEX(Calculations!$E$7:$E$18,MATCH(Calculations!$GY8,INDEX(Calculations!$DA$7:$EE$18,,MATCH(F10,Calculations!$DA$6:$EE$6,0)),0)),"")</f>
        <v/>
      </c>
      <c r="G12" s="88"/>
      <c r="H12" s="124"/>
      <c r="I12" s="123" t="str">
        <f>IFERROR(INDEX(Calculations!$E$7:$E$18,MATCH(Calculations!$GY8,INDEX(Calculations!$DA$7:$EE$18,,MATCH(I10,Calculations!$DA$6:$EE$6,0)),0)),"")</f>
        <v/>
      </c>
      <c r="J12" s="88"/>
      <c r="K12" s="124"/>
      <c r="L12" s="123" t="str">
        <f>IFERROR(INDEX(Calculations!$E$7:$E$18,MATCH(Calculations!$GY8,INDEX(Calculations!$DA$7:$EE$18,,MATCH(L10,Calculations!$DA$6:$EE$6,0)),0)),"")</f>
        <v/>
      </c>
      <c r="M12" s="88"/>
      <c r="N12" s="124"/>
      <c r="O12" s="123" t="str">
        <f>IFERROR(INDEX(Calculations!$E$7:$E$18,MATCH(Calculations!$GY8,INDEX(Calculations!$DA$7:$EE$18,,MATCH(O10,Calculations!$DA$6:$EE$6,0)),0)),"")</f>
        <v/>
      </c>
      <c r="P12" s="88"/>
      <c r="Q12" s="124"/>
      <c r="R12" s="123" t="str">
        <f>IFERROR(INDEX(Calculations!$E$7:$E$18,MATCH(Calculations!$GY8,INDEX(Calculations!$DA$7:$EE$18,,MATCH(R10,Calculations!$DA$6:$EE$6,0)),0)),"")</f>
        <v/>
      </c>
      <c r="S12" s="88"/>
      <c r="T12" s="124"/>
      <c r="U12" s="123" t="str">
        <f ca="1">IFERROR(INDEX(Calculations!$E$7:$E$18,MATCH(Calculations!$GY8,INDEX(Calculations!$DA$7:$EE$18,,MATCH(U10,Calculations!$DA$6:$EE$6,0)),0)),"")</f>
        <v/>
      </c>
    </row>
    <row r="13" spans="1:21" x14ac:dyDescent="0.25">
      <c r="B13" s="124"/>
      <c r="C13" s="123" t="str">
        <f>IFERROR(INDEX(Calculations!$E$7:$E$18,MATCH(Calculations!$GY9,INDEX(Calculations!$DA$7:$EE$18,,MATCH(C10,Calculations!$DA$6:$EE$6,0)),0)),"")</f>
        <v/>
      </c>
      <c r="D13" s="88"/>
      <c r="E13" s="124"/>
      <c r="F13" s="123" t="str">
        <f>IFERROR(INDEX(Calculations!$E$7:$E$18,MATCH(Calculations!$GY9,INDEX(Calculations!$DA$7:$EE$18,,MATCH(F10,Calculations!$DA$6:$EE$6,0)),0)),"")</f>
        <v/>
      </c>
      <c r="G13" s="88"/>
      <c r="H13" s="124"/>
      <c r="I13" s="123" t="str">
        <f>IFERROR(INDEX(Calculations!$E$7:$E$18,MATCH(Calculations!$GY9,INDEX(Calculations!$DA$7:$EE$18,,MATCH(I10,Calculations!$DA$6:$EE$6,0)),0)),"")</f>
        <v/>
      </c>
      <c r="J13" s="88"/>
      <c r="K13" s="124"/>
      <c r="L13" s="123" t="str">
        <f>IFERROR(INDEX(Calculations!$E$7:$E$18,MATCH(Calculations!$GY9,INDEX(Calculations!$DA$7:$EE$18,,MATCH(L10,Calculations!$DA$6:$EE$6,0)),0)),"")</f>
        <v/>
      </c>
      <c r="M13" s="88"/>
      <c r="N13" s="124"/>
      <c r="O13" s="123" t="str">
        <f>IFERROR(INDEX(Calculations!$E$7:$E$18,MATCH(Calculations!$GY9,INDEX(Calculations!$DA$7:$EE$18,,MATCH(O10,Calculations!$DA$6:$EE$6,0)),0)),"")</f>
        <v/>
      </c>
      <c r="P13" s="88"/>
      <c r="Q13" s="124"/>
      <c r="R13" s="123" t="str">
        <f>IFERROR(INDEX(Calculations!$E$7:$E$18,MATCH(Calculations!$GY9,INDEX(Calculations!$DA$7:$EE$18,,MATCH(R10,Calculations!$DA$6:$EE$6,0)),0)),"")</f>
        <v/>
      </c>
      <c r="S13" s="88"/>
      <c r="T13" s="124"/>
      <c r="U13" s="123" t="str">
        <f ca="1">IFERROR(INDEX(Calculations!$E$7:$E$18,MATCH(Calculations!$GY9,INDEX(Calculations!$DA$7:$EE$18,,MATCH(U10,Calculations!$DA$6:$EE$6,0)),0)),"")</f>
        <v/>
      </c>
    </row>
    <row r="14" spans="1:21" x14ac:dyDescent="0.25">
      <c r="B14" s="124"/>
      <c r="C14" s="123" t="str">
        <f>IFERROR(INDEX(Calculations!$E$7:$E$18,MATCH(Calculations!$GY10,INDEX(Calculations!$DA$7:$EE$18,,MATCH(C10,Calculations!$DA$6:$EE$6,0)),0)),"")</f>
        <v/>
      </c>
      <c r="D14" s="88"/>
      <c r="E14" s="124"/>
      <c r="F14" s="123" t="str">
        <f>IFERROR(INDEX(Calculations!$E$7:$E$18,MATCH(Calculations!$GY10,INDEX(Calculations!$DA$7:$EE$18,,MATCH(F10,Calculations!$DA$6:$EE$6,0)),0)),"")</f>
        <v/>
      </c>
      <c r="G14" s="88"/>
      <c r="H14" s="124"/>
      <c r="I14" s="123" t="str">
        <f>IFERROR(INDEX(Calculations!$E$7:$E$18,MATCH(Calculations!$GY10,INDEX(Calculations!$DA$7:$EE$18,,MATCH(I10,Calculations!$DA$6:$EE$6,0)),0)),"")</f>
        <v/>
      </c>
      <c r="J14" s="88"/>
      <c r="K14" s="124"/>
      <c r="L14" s="123" t="str">
        <f>IFERROR(INDEX(Calculations!$E$7:$E$18,MATCH(Calculations!$GY10,INDEX(Calculations!$DA$7:$EE$18,,MATCH(L10,Calculations!$DA$6:$EE$6,0)),0)),"")</f>
        <v/>
      </c>
      <c r="M14" s="88"/>
      <c r="N14" s="124"/>
      <c r="O14" s="123" t="str">
        <f>IFERROR(INDEX(Calculations!$E$7:$E$18,MATCH(Calculations!$GY10,INDEX(Calculations!$DA$7:$EE$18,,MATCH(O10,Calculations!$DA$6:$EE$6,0)),0)),"")</f>
        <v/>
      </c>
      <c r="P14" s="88"/>
      <c r="Q14" s="124"/>
      <c r="R14" s="123" t="str">
        <f>IFERROR(INDEX(Calculations!$E$7:$E$18,MATCH(Calculations!$GY10,INDEX(Calculations!$DA$7:$EE$18,,MATCH(R10,Calculations!$DA$6:$EE$6,0)),0)),"")</f>
        <v/>
      </c>
      <c r="S14" s="88"/>
      <c r="T14" s="124"/>
      <c r="U14" s="123" t="str">
        <f ca="1">IFERROR(INDEX(Calculations!$E$7:$E$18,MATCH(Calculations!$GY10,INDEX(Calculations!$DA$7:$EE$18,,MATCH(U10,Calculations!$DA$6:$EE$6,0)),0)),"")</f>
        <v/>
      </c>
    </row>
    <row r="15" spans="1:21" x14ac:dyDescent="0.25">
      <c r="B15" s="124"/>
      <c r="C15" s="123" t="str">
        <f>IFERROR(INDEX(Calculations!$E$7:$E$18,MATCH(Calculations!$GY11,INDEX(Calculations!$DA$7:$EE$18,,MATCH(C10,Calculations!$DA$6:$EE$6,0)),0)),"")</f>
        <v/>
      </c>
      <c r="D15" s="88"/>
      <c r="E15" s="124"/>
      <c r="F15" s="123" t="str">
        <f>IFERROR(INDEX(Calculations!$E$7:$E$18,MATCH(Calculations!$GY11,INDEX(Calculations!$DA$7:$EE$18,,MATCH(F10,Calculations!$DA$6:$EE$6,0)),0)),"")</f>
        <v/>
      </c>
      <c r="G15" s="88"/>
      <c r="H15" s="124"/>
      <c r="I15" s="123" t="str">
        <f>IFERROR(INDEX(Calculations!$E$7:$E$18,MATCH(Calculations!$GY11,INDEX(Calculations!$DA$7:$EE$18,,MATCH(I10,Calculations!$DA$6:$EE$6,0)),0)),"")</f>
        <v/>
      </c>
      <c r="J15" s="88"/>
      <c r="K15" s="124"/>
      <c r="L15" s="123" t="str">
        <f>IFERROR(INDEX(Calculations!$E$7:$E$18,MATCH(Calculations!$GY11,INDEX(Calculations!$DA$7:$EE$18,,MATCH(L10,Calculations!$DA$6:$EE$6,0)),0)),"")</f>
        <v/>
      </c>
      <c r="M15" s="88"/>
      <c r="N15" s="124"/>
      <c r="O15" s="123" t="str">
        <f>IFERROR(INDEX(Calculations!$E$7:$E$18,MATCH(Calculations!$GY11,INDEX(Calculations!$DA$7:$EE$18,,MATCH(O10,Calculations!$DA$6:$EE$6,0)),0)),"")</f>
        <v/>
      </c>
      <c r="P15" s="88"/>
      <c r="Q15" s="124"/>
      <c r="R15" s="123" t="str">
        <f>IFERROR(INDEX(Calculations!$E$7:$E$18,MATCH(Calculations!$GY11,INDEX(Calculations!$DA$7:$EE$18,,MATCH(R10,Calculations!$DA$6:$EE$6,0)),0)),"")</f>
        <v/>
      </c>
      <c r="S15" s="88"/>
      <c r="T15" s="124"/>
      <c r="U15" s="123" t="str">
        <f ca="1">IFERROR(INDEX(Calculations!$E$7:$E$18,MATCH(Calculations!$GY11,INDEX(Calculations!$DA$7:$EE$18,,MATCH(U10,Calculations!$DA$6:$EE$6,0)),0)),"")</f>
        <v/>
      </c>
    </row>
    <row r="16" spans="1:21" x14ac:dyDescent="0.25">
      <c r="B16" s="125"/>
      <c r="C16" s="126" t="str">
        <f>IFERROR(INDEX(Calculations!$E$7:$E$18,MATCH(Calculations!$GY12,INDEX(Calculations!$DA$7:$EE$18,,MATCH(C10,Calculations!$DA$6:$EE$6,0)),0)),"")</f>
        <v/>
      </c>
      <c r="D16" s="88"/>
      <c r="E16" s="125"/>
      <c r="F16" s="126" t="str">
        <f>IFERROR(INDEX(Calculations!$E$7:$E$18,MATCH(Calculations!$GY12,INDEX(Calculations!$DA$7:$EE$18,,MATCH(F10,Calculations!$DA$6:$EE$6,0)),0)),"")</f>
        <v/>
      </c>
      <c r="G16" s="88"/>
      <c r="H16" s="125"/>
      <c r="I16" s="126" t="str">
        <f>IFERROR(INDEX(Calculations!$E$7:$E$18,MATCH(Calculations!$GY12,INDEX(Calculations!$DA$7:$EE$18,,MATCH(I10,Calculations!$DA$6:$EE$6,0)),0)),"")</f>
        <v/>
      </c>
      <c r="J16" s="88"/>
      <c r="K16" s="125"/>
      <c r="L16" s="126" t="str">
        <f>IFERROR(INDEX(Calculations!$E$7:$E$18,MATCH(Calculations!$GY12,INDEX(Calculations!$DA$7:$EE$18,,MATCH(L10,Calculations!$DA$6:$EE$6,0)),0)),"")</f>
        <v/>
      </c>
      <c r="M16" s="88"/>
      <c r="N16" s="125"/>
      <c r="O16" s="126" t="str">
        <f>IFERROR(INDEX(Calculations!$E$7:$E$18,MATCH(Calculations!$GY12,INDEX(Calculations!$DA$7:$EE$18,,MATCH(O10,Calculations!$DA$6:$EE$6,0)),0)),"")</f>
        <v/>
      </c>
      <c r="P16" s="88"/>
      <c r="Q16" s="125"/>
      <c r="R16" s="126" t="str">
        <f>IFERROR(INDEX(Calculations!$E$7:$E$18,MATCH(Calculations!$GY12,INDEX(Calculations!$DA$7:$EE$18,,MATCH(R10,Calculations!$DA$6:$EE$6,0)),0)),"")</f>
        <v/>
      </c>
      <c r="S16" s="88"/>
      <c r="T16" s="125"/>
      <c r="U16" s="126" t="str">
        <f ca="1">IFERROR(INDEX(Calculations!$E$7:$E$18,MATCH(Calculations!$GY12,INDEX(Calculations!$DA$7:$EE$18,,MATCH(U10,Calculations!$DA$6:$EE$6,0)),0)),"")</f>
        <v/>
      </c>
    </row>
    <row r="17" spans="2:21" ht="8.1" customHeight="1" x14ac:dyDescent="0.25">
      <c r="B17" s="89"/>
      <c r="C17" s="90"/>
      <c r="D17" s="90"/>
      <c r="E17" s="89"/>
      <c r="F17" s="90"/>
      <c r="G17" s="90"/>
      <c r="H17" s="89"/>
      <c r="I17" s="90"/>
      <c r="J17" s="90"/>
      <c r="K17" s="89"/>
      <c r="L17" s="90"/>
      <c r="M17" s="90"/>
      <c r="N17" s="89"/>
      <c r="O17" s="90"/>
      <c r="P17" s="90"/>
      <c r="Q17" s="89"/>
      <c r="R17" s="90"/>
      <c r="S17" s="90"/>
      <c r="T17" s="89"/>
      <c r="U17" s="90"/>
    </row>
    <row r="18" spans="2:21" ht="24" customHeight="1" x14ac:dyDescent="0.25">
      <c r="B18" s="120"/>
      <c r="C18" s="121">
        <f>IFERROR(IF(LEN(U10)&lt;1,"",IF(MONTH(U10+1)=MONTH(U10),U10+1,"")),"")</f>
        <v>44928</v>
      </c>
      <c r="D18" s="87"/>
      <c r="E18" s="120"/>
      <c r="F18" s="121">
        <f>IFERROR(IF(LEN(C18)&lt;1,"",IF(MONTH(C18+1)=MONTH(C18),C18+1,"")),"")</f>
        <v>44929</v>
      </c>
      <c r="G18" s="87"/>
      <c r="H18" s="120"/>
      <c r="I18" s="121">
        <f>IFERROR(IF(LEN(F18)&lt;1,"",IF(MONTH(F18+1)=MONTH(F18),F18+1,"")),"")</f>
        <v>44930</v>
      </c>
      <c r="J18" s="87"/>
      <c r="K18" s="120"/>
      <c r="L18" s="121">
        <f>IFERROR(IF(LEN(I18)&lt;1,"",IF(MONTH(I18+1)=MONTH(I18),I18+1,"")),"")</f>
        <v>44931</v>
      </c>
      <c r="M18" s="87"/>
      <c r="N18" s="120"/>
      <c r="O18" s="121">
        <f>IFERROR(IF(LEN(L18)&lt;1,"",IF(MONTH(L18+1)=MONTH(L18),L18+1,"")),"")</f>
        <v>44932</v>
      </c>
      <c r="P18" s="87"/>
      <c r="Q18" s="120"/>
      <c r="R18" s="121">
        <f>IFERROR(IF(LEN(O18)&lt;1,"",IF(MONTH(O18+1)=MONTH(O18),O18+1,"")),"")</f>
        <v>44933</v>
      </c>
      <c r="S18" s="87"/>
      <c r="T18" s="120"/>
      <c r="U18" s="121">
        <f>IFERROR(IF(LEN(R18)&lt;1,"",IF(MONTH(R18+1)=MONTH(R18),R18+1,"")),"")</f>
        <v>44934</v>
      </c>
    </row>
    <row r="19" spans="2:21" x14ac:dyDescent="0.25">
      <c r="B19" s="122"/>
      <c r="C19" s="123" t="str">
        <f ca="1">IFERROR(INDEX(Calculations!$E$7:$E$18,MATCH(Calculations!$GY15,INDEX(Calculations!$DA$7:$EE$18,,MATCH(C18,Calculations!$DA$6:$EE$6,0)),0)),"")</f>
        <v>Start</v>
      </c>
      <c r="D19" s="88"/>
      <c r="E19" s="122"/>
      <c r="F19" s="123" t="str">
        <f ca="1">IFERROR(INDEX(Calculations!$E$7:$E$18,MATCH(Calculations!$GY15,INDEX(Calculations!$DA$7:$EE$18,,MATCH(F18,Calculations!$DA$6:$EE$6,0)),0)),"")</f>
        <v>Start</v>
      </c>
      <c r="G19" s="88"/>
      <c r="H19" s="122"/>
      <c r="I19" s="123" t="str">
        <f ca="1">IFERROR(INDEX(Calculations!$E$7:$E$18,MATCH(Calculations!$GY15,INDEX(Calculations!$DA$7:$EE$18,,MATCH(I18,Calculations!$DA$6:$EE$6,0)),0)),"")</f>
        <v>Start</v>
      </c>
      <c r="J19" s="88"/>
      <c r="K19" s="122"/>
      <c r="L19" s="123" t="str">
        <f ca="1">IFERROR(INDEX(Calculations!$E$7:$E$18,MATCH(Calculations!$GY15,INDEX(Calculations!$DA$7:$EE$18,,MATCH(L18,Calculations!$DA$6:$EE$6,0)),0)),"")</f>
        <v/>
      </c>
      <c r="M19" s="88"/>
      <c r="N19" s="122"/>
      <c r="O19" s="123" t="str">
        <f ca="1">IFERROR(INDEX(Calculations!$E$7:$E$18,MATCH(Calculations!$GY15,INDEX(Calculations!$DA$7:$EE$18,,MATCH(O18,Calculations!$DA$6:$EE$6,0)),0)),"")</f>
        <v/>
      </c>
      <c r="P19" s="88"/>
      <c r="Q19" s="122"/>
      <c r="R19" s="123" t="str">
        <f ca="1">IFERROR(INDEX(Calculations!$E$7:$E$18,MATCH(Calculations!$GY15,INDEX(Calculations!$DA$7:$EE$18,,MATCH(R18,Calculations!$DA$6:$EE$6,0)),0)),"")</f>
        <v/>
      </c>
      <c r="S19" s="88"/>
      <c r="T19" s="122"/>
      <c r="U19" s="123" t="str">
        <f ca="1">IFERROR(INDEX(Calculations!$E$7:$E$18,MATCH(Calculations!$GY15,INDEX(Calculations!$DA$7:$EE$18,,MATCH(U18,Calculations!$DA$6:$EE$6,0)),0)),"")</f>
        <v/>
      </c>
    </row>
    <row r="20" spans="2:21" x14ac:dyDescent="0.25">
      <c r="B20" s="124"/>
      <c r="C20" s="123" t="str">
        <f ca="1">IFERROR(INDEX(Calculations!$E$7:$E$18,MATCH(Calculations!$GY16,INDEX(Calculations!$DA$7:$EE$18,,MATCH(C18,Calculations!$DA$6:$EE$6,0)),0)),"")</f>
        <v>Phase 1: Planning</v>
      </c>
      <c r="D20" s="88"/>
      <c r="E20" s="124"/>
      <c r="F20" s="123" t="str">
        <f ca="1">IFERROR(INDEX(Calculations!$E$7:$E$18,MATCH(Calculations!$GY16,INDEX(Calculations!$DA$7:$EE$18,,MATCH(F18,Calculations!$DA$6:$EE$6,0)),0)),"")</f>
        <v>Phase 1: Planning</v>
      </c>
      <c r="G20" s="88"/>
      <c r="H20" s="124"/>
      <c r="I20" s="123" t="str">
        <f ca="1">IFERROR(INDEX(Calculations!$E$7:$E$18,MATCH(Calculations!$GY16,INDEX(Calculations!$DA$7:$EE$18,,MATCH(I18,Calculations!$DA$6:$EE$6,0)),0)),"")</f>
        <v>Phase 1: Planning</v>
      </c>
      <c r="J20" s="88"/>
      <c r="K20" s="124"/>
      <c r="L20" s="123" t="str">
        <f ca="1">IFERROR(INDEX(Calculations!$E$7:$E$18,MATCH(Calculations!$GY16,INDEX(Calculations!$DA$7:$EE$18,,MATCH(L18,Calculations!$DA$6:$EE$6,0)),0)),"")</f>
        <v>Phase 1: Planning</v>
      </c>
      <c r="M20" s="88"/>
      <c r="N20" s="124"/>
      <c r="O20" s="123" t="str">
        <f ca="1">IFERROR(INDEX(Calculations!$E$7:$E$18,MATCH(Calculations!$GY16,INDEX(Calculations!$DA$7:$EE$18,,MATCH(O18,Calculations!$DA$6:$EE$6,0)),0)),"")</f>
        <v>Phase 1: Planning</v>
      </c>
      <c r="P20" s="88"/>
      <c r="Q20" s="124"/>
      <c r="R20" s="123" t="str">
        <f ca="1">IFERROR(INDEX(Calculations!$E$7:$E$18,MATCH(Calculations!$GY16,INDEX(Calculations!$DA$7:$EE$18,,MATCH(R18,Calculations!$DA$6:$EE$6,0)),0)),"")</f>
        <v/>
      </c>
      <c r="S20" s="88"/>
      <c r="T20" s="124"/>
      <c r="U20" s="123" t="str">
        <f ca="1">IFERROR(INDEX(Calculations!$E$7:$E$18,MATCH(Calculations!$GY16,INDEX(Calculations!$DA$7:$EE$18,,MATCH(U18,Calculations!$DA$6:$EE$6,0)),0)),"")</f>
        <v/>
      </c>
    </row>
    <row r="21" spans="2:21" x14ac:dyDescent="0.25">
      <c r="B21" s="124"/>
      <c r="C21" s="123" t="str">
        <f ca="1">IFERROR(INDEX(Calculations!$E$7:$E$18,MATCH(Calculations!$GY17,INDEX(Calculations!$DA$7:$EE$18,,MATCH(C18,Calculations!$DA$6:$EE$6,0)),0)),"")</f>
        <v>Define project scope and objectives</v>
      </c>
      <c r="D21" s="88"/>
      <c r="E21" s="124"/>
      <c r="F21" s="123" t="str">
        <f ca="1">IFERROR(INDEX(Calculations!$E$7:$E$18,MATCH(Calculations!$GY17,INDEX(Calculations!$DA$7:$EE$18,,MATCH(F18,Calculations!$DA$6:$EE$6,0)),0)),"")</f>
        <v>Define project scope and objectives</v>
      </c>
      <c r="G21" s="88"/>
      <c r="H21" s="124"/>
      <c r="I21" s="123" t="str">
        <f ca="1">IFERROR(INDEX(Calculations!$E$7:$E$18,MATCH(Calculations!$GY17,INDEX(Calculations!$DA$7:$EE$18,,MATCH(I18,Calculations!$DA$6:$EE$6,0)),0)),"")</f>
        <v>Define project scope and objectives</v>
      </c>
      <c r="J21" s="88"/>
      <c r="K21" s="124"/>
      <c r="L21" s="123" t="str">
        <f ca="1">IFERROR(INDEX(Calculations!$E$7:$E$18,MATCH(Calculations!$GY17,INDEX(Calculations!$DA$7:$EE$18,,MATCH(L18,Calculations!$DA$6:$EE$6,0)),0)),"")</f>
        <v>Define project scope and objectives</v>
      </c>
      <c r="M21" s="88"/>
      <c r="N21" s="124"/>
      <c r="O21" s="123" t="str">
        <f ca="1">IFERROR(INDEX(Calculations!$E$7:$E$18,MATCH(Calculations!$GY17,INDEX(Calculations!$DA$7:$EE$18,,MATCH(O18,Calculations!$DA$6:$EE$6,0)),0)),"")</f>
        <v>Define project scope and objectives</v>
      </c>
      <c r="P21" s="88"/>
      <c r="Q21" s="124"/>
      <c r="R21" s="123" t="str">
        <f ca="1">IFERROR(INDEX(Calculations!$E$7:$E$18,MATCH(Calculations!$GY17,INDEX(Calculations!$DA$7:$EE$18,,MATCH(R18,Calculations!$DA$6:$EE$6,0)),0)),"")</f>
        <v/>
      </c>
      <c r="S21" s="88"/>
      <c r="T21" s="124"/>
      <c r="U21" s="123" t="str">
        <f ca="1">IFERROR(INDEX(Calculations!$E$7:$E$18,MATCH(Calculations!$GY17,INDEX(Calculations!$DA$7:$EE$18,,MATCH(U18,Calculations!$DA$6:$EE$6,0)),0)),"")</f>
        <v/>
      </c>
    </row>
    <row r="22" spans="2:21" x14ac:dyDescent="0.25">
      <c r="B22" s="124"/>
      <c r="C22" s="123" t="str">
        <f ca="1">IFERROR(INDEX(Calculations!$E$7:$E$18,MATCH(Calculations!$GY18,INDEX(Calculations!$DA$7:$EE$18,,MATCH(C18,Calculations!$DA$6:$EE$6,0)),0)),"")</f>
        <v/>
      </c>
      <c r="D22" s="88"/>
      <c r="E22" s="124"/>
      <c r="F22" s="123" t="str">
        <f ca="1">IFERROR(INDEX(Calculations!$E$7:$E$18,MATCH(Calculations!$GY18,INDEX(Calculations!$DA$7:$EE$18,,MATCH(F18,Calculations!$DA$6:$EE$6,0)),0)),"")</f>
        <v/>
      </c>
      <c r="G22" s="88"/>
      <c r="H22" s="124"/>
      <c r="I22" s="123" t="str">
        <f ca="1">IFERROR(INDEX(Calculations!$E$7:$E$18,MATCH(Calculations!$GY18,INDEX(Calculations!$DA$7:$EE$18,,MATCH(I18,Calculations!$DA$6:$EE$6,0)),0)),"")</f>
        <v>Identify stakeholders and gather requirements</v>
      </c>
      <c r="J22" s="88"/>
      <c r="K22" s="124"/>
      <c r="L22" s="123" t="str">
        <f ca="1">IFERROR(INDEX(Calculations!$E$7:$E$18,MATCH(Calculations!$GY18,INDEX(Calculations!$DA$7:$EE$18,,MATCH(L18,Calculations!$DA$6:$EE$6,0)),0)),"")</f>
        <v>Identify stakeholders and gather requirements</v>
      </c>
      <c r="M22" s="88"/>
      <c r="N22" s="124"/>
      <c r="O22" s="123" t="str">
        <f ca="1">IFERROR(INDEX(Calculations!$E$7:$E$18,MATCH(Calculations!$GY18,INDEX(Calculations!$DA$7:$EE$18,,MATCH(O18,Calculations!$DA$6:$EE$6,0)),0)),"")</f>
        <v>Identify stakeholders and gather requirements</v>
      </c>
      <c r="P22" s="88"/>
      <c r="Q22" s="124"/>
      <c r="R22" s="123" t="str">
        <f ca="1">IFERROR(INDEX(Calculations!$E$7:$E$18,MATCH(Calculations!$GY18,INDEX(Calculations!$DA$7:$EE$18,,MATCH(R18,Calculations!$DA$6:$EE$6,0)),0)),"")</f>
        <v/>
      </c>
      <c r="S22" s="88"/>
      <c r="T22" s="124"/>
      <c r="U22" s="123" t="str">
        <f ca="1">IFERROR(INDEX(Calculations!$E$7:$E$18,MATCH(Calculations!$GY18,INDEX(Calculations!$DA$7:$EE$18,,MATCH(U18,Calculations!$DA$6:$EE$6,0)),0)),"")</f>
        <v/>
      </c>
    </row>
    <row r="23" spans="2:21" x14ac:dyDescent="0.25">
      <c r="B23" s="124"/>
      <c r="C23" s="123" t="str">
        <f ca="1">IFERROR(INDEX(Calculations!$E$7:$E$18,MATCH(Calculations!$GY19,INDEX(Calculations!$DA$7:$EE$18,,MATCH(C18,Calculations!$DA$6:$EE$6,0)),0)),"")</f>
        <v/>
      </c>
      <c r="D23" s="88"/>
      <c r="E23" s="124"/>
      <c r="F23" s="123" t="str">
        <f ca="1">IFERROR(INDEX(Calculations!$E$7:$E$18,MATCH(Calculations!$GY19,INDEX(Calculations!$DA$7:$EE$18,,MATCH(F18,Calculations!$DA$6:$EE$6,0)),0)),"")</f>
        <v/>
      </c>
      <c r="G23" s="88"/>
      <c r="H23" s="124"/>
      <c r="I23" s="123" t="str">
        <f ca="1">IFERROR(INDEX(Calculations!$E$7:$E$18,MATCH(Calculations!$GY19,INDEX(Calculations!$DA$7:$EE$18,,MATCH(I18,Calculations!$DA$6:$EE$6,0)),0)),"")</f>
        <v/>
      </c>
      <c r="J23" s="88"/>
      <c r="K23" s="124"/>
      <c r="L23" s="123" t="str">
        <f ca="1">IFERROR(INDEX(Calculations!$E$7:$E$18,MATCH(Calculations!$GY19,INDEX(Calculations!$DA$7:$EE$18,,MATCH(L18,Calculations!$DA$6:$EE$6,0)),0)),"")</f>
        <v/>
      </c>
      <c r="M23" s="88"/>
      <c r="N23" s="124"/>
      <c r="O23" s="123" t="str">
        <f ca="1">IFERROR(INDEX(Calculations!$E$7:$E$18,MATCH(Calculations!$GY19,INDEX(Calculations!$DA$7:$EE$18,,MATCH(O18,Calculations!$DA$6:$EE$6,0)),0)),"")</f>
        <v/>
      </c>
      <c r="P23" s="88"/>
      <c r="Q23" s="124"/>
      <c r="R23" s="123" t="str">
        <f ca="1">IFERROR(INDEX(Calculations!$E$7:$E$18,MATCH(Calculations!$GY19,INDEX(Calculations!$DA$7:$EE$18,,MATCH(R18,Calculations!$DA$6:$EE$6,0)),0)),"")</f>
        <v/>
      </c>
      <c r="S23" s="88"/>
      <c r="T23" s="124"/>
      <c r="U23" s="123" t="str">
        <f ca="1">IFERROR(INDEX(Calculations!$E$7:$E$18,MATCH(Calculations!$GY19,INDEX(Calculations!$DA$7:$EE$18,,MATCH(U18,Calculations!$DA$6:$EE$6,0)),0)),"")</f>
        <v/>
      </c>
    </row>
    <row r="24" spans="2:21" x14ac:dyDescent="0.25">
      <c r="B24" s="125"/>
      <c r="C24" s="126" t="str">
        <f ca="1">IFERROR(INDEX(Calculations!$E$7:$E$18,MATCH(Calculations!$GY20,INDEX(Calculations!$DA$7:$EE$18,,MATCH(C18,Calculations!$DA$6:$EE$6,0)),0)),"")</f>
        <v/>
      </c>
      <c r="D24" s="88"/>
      <c r="E24" s="125"/>
      <c r="F24" s="126" t="str">
        <f ca="1">IFERROR(INDEX(Calculations!$E$7:$E$18,MATCH(Calculations!$GY20,INDEX(Calculations!$DA$7:$EE$18,,MATCH(F18,Calculations!$DA$6:$EE$6,0)),0)),"")</f>
        <v/>
      </c>
      <c r="G24" s="88"/>
      <c r="H24" s="125"/>
      <c r="I24" s="126" t="str">
        <f ca="1">IFERROR(INDEX(Calculations!$E$7:$E$18,MATCH(Calculations!$GY20,INDEX(Calculations!$DA$7:$EE$18,,MATCH(I18,Calculations!$DA$6:$EE$6,0)),0)),"")</f>
        <v/>
      </c>
      <c r="J24" s="88"/>
      <c r="K24" s="125"/>
      <c r="L24" s="126" t="str">
        <f ca="1">IFERROR(INDEX(Calculations!$E$7:$E$18,MATCH(Calculations!$GY20,INDEX(Calculations!$DA$7:$EE$18,,MATCH(L18,Calculations!$DA$6:$EE$6,0)),0)),"")</f>
        <v/>
      </c>
      <c r="M24" s="88"/>
      <c r="N24" s="125"/>
      <c r="O24" s="126" t="str">
        <f ca="1">IFERROR(INDEX(Calculations!$E$7:$E$18,MATCH(Calculations!$GY20,INDEX(Calculations!$DA$7:$EE$18,,MATCH(O18,Calculations!$DA$6:$EE$6,0)),0)),"")</f>
        <v/>
      </c>
      <c r="P24" s="88"/>
      <c r="Q24" s="125"/>
      <c r="R24" s="126" t="str">
        <f ca="1">IFERROR(INDEX(Calculations!$E$7:$E$18,MATCH(Calculations!$GY20,INDEX(Calculations!$DA$7:$EE$18,,MATCH(R18,Calculations!$DA$6:$EE$6,0)),0)),"")</f>
        <v/>
      </c>
      <c r="S24" s="88"/>
      <c r="T24" s="125"/>
      <c r="U24" s="126" t="str">
        <f ca="1">IFERROR(INDEX(Calculations!$E$7:$E$18,MATCH(Calculations!$GY20,INDEX(Calculations!$DA$7:$EE$18,,MATCH(U18,Calculations!$DA$6:$EE$6,0)),0)),"")</f>
        <v/>
      </c>
    </row>
    <row r="25" spans="2:21" ht="8.1" customHeight="1" x14ac:dyDescent="0.25">
      <c r="B25" s="89"/>
      <c r="C25" s="90"/>
      <c r="D25" s="90"/>
      <c r="E25" s="89"/>
      <c r="F25" s="90"/>
      <c r="G25" s="90"/>
      <c r="H25" s="89"/>
      <c r="I25" s="90"/>
      <c r="J25" s="90"/>
      <c r="K25" s="89"/>
      <c r="L25" s="90"/>
      <c r="M25" s="90"/>
      <c r="N25" s="89"/>
      <c r="O25" s="90"/>
      <c r="P25" s="90"/>
      <c r="Q25" s="89"/>
      <c r="R25" s="90"/>
      <c r="S25" s="90"/>
      <c r="T25" s="89"/>
      <c r="U25" s="90"/>
    </row>
    <row r="26" spans="2:21" ht="24" customHeight="1" x14ac:dyDescent="0.25">
      <c r="B26" s="120"/>
      <c r="C26" s="121">
        <f>IFERROR(IF(LEN(U18)&lt;1,"",IF(MONTH(U18+1)=MONTH(U18),U18+1,"")),"")</f>
        <v>44935</v>
      </c>
      <c r="D26" s="87"/>
      <c r="E26" s="120"/>
      <c r="F26" s="121">
        <f>IFERROR(IF(LEN(C26)&lt;1,"",IF(MONTH(C26+1)=MONTH(C26),C26+1,"")),"")</f>
        <v>44936</v>
      </c>
      <c r="G26" s="87"/>
      <c r="H26" s="120"/>
      <c r="I26" s="121">
        <f>IFERROR(IF(LEN(F26)&lt;1,"",IF(MONTH(F26+1)=MONTH(F26),F26+1,"")),"")</f>
        <v>44937</v>
      </c>
      <c r="J26" s="87"/>
      <c r="K26" s="120"/>
      <c r="L26" s="121">
        <f>IFERROR(IF(LEN(I26)&lt;1,"",IF(MONTH(I26+1)=MONTH(I26),I26+1,"")),"")</f>
        <v>44938</v>
      </c>
      <c r="M26" s="87"/>
      <c r="N26" s="120"/>
      <c r="O26" s="121">
        <f>IFERROR(IF(LEN(L26)&lt;1,"",IF(MONTH(L26+1)=MONTH(L26),L26+1,"")),"")</f>
        <v>44939</v>
      </c>
      <c r="P26" s="87"/>
      <c r="Q26" s="120"/>
      <c r="R26" s="121">
        <f>IFERROR(IF(LEN(O26)&lt;1,"",IF(MONTH(O26+1)=MONTH(O26),O26+1,"")),"")</f>
        <v>44940</v>
      </c>
      <c r="S26" s="87"/>
      <c r="T26" s="120"/>
      <c r="U26" s="121">
        <f>IFERROR(IF(LEN(R26)&lt;1,"",IF(MONTH(R26+1)=MONTH(R26),R26+1,"")),"")</f>
        <v>44941</v>
      </c>
    </row>
    <row r="27" spans="2:21" x14ac:dyDescent="0.25">
      <c r="B27" s="122"/>
      <c r="C27" s="123" t="str">
        <f ca="1">IFERROR(INDEX(Calculations!$E$7:$E$18,MATCH(Calculations!$GY23,INDEX(Calculations!$DA$7:$EE$18,,MATCH(C26,Calculations!$DA$6:$EE$6,0)),0)),"")</f>
        <v>Phase 1: Planning</v>
      </c>
      <c r="D27" s="88"/>
      <c r="E27" s="122"/>
      <c r="F27" s="123" t="str">
        <f ca="1">IFERROR(INDEX(Calculations!$E$7:$E$18,MATCH(Calculations!$GY23,INDEX(Calculations!$DA$7:$EE$18,,MATCH(F26,Calculations!$DA$6:$EE$6,0)),0)),"")</f>
        <v>Phase 1: Planning</v>
      </c>
      <c r="G27" s="88"/>
      <c r="H27" s="122"/>
      <c r="I27" s="123" t="str">
        <f ca="1">IFERROR(INDEX(Calculations!$E$7:$E$18,MATCH(Calculations!$GY23,INDEX(Calculations!$DA$7:$EE$18,,MATCH(I26,Calculations!$DA$6:$EE$6,0)),0)),"")</f>
        <v>Phase 1: Planning</v>
      </c>
      <c r="J27" s="88"/>
      <c r="K27" s="122"/>
      <c r="L27" s="123" t="str">
        <f ca="1">IFERROR(INDEX(Calculations!$E$7:$E$18,MATCH(Calculations!$GY23,INDEX(Calculations!$DA$7:$EE$18,,MATCH(L26,Calculations!$DA$6:$EE$6,0)),0)),"")</f>
        <v>Phase 1: Planning</v>
      </c>
      <c r="M27" s="88"/>
      <c r="N27" s="122"/>
      <c r="O27" s="123" t="str">
        <f ca="1">IFERROR(INDEX(Calculations!$E$7:$E$18,MATCH(Calculations!$GY23,INDEX(Calculations!$DA$7:$EE$18,,MATCH(O26,Calculations!$DA$6:$EE$6,0)),0)),"")</f>
        <v>Phase 1: Planning</v>
      </c>
      <c r="P27" s="88"/>
      <c r="Q27" s="122"/>
      <c r="R27" s="123" t="str">
        <f ca="1">IFERROR(INDEX(Calculations!$E$7:$E$18,MATCH(Calculations!$GY23,INDEX(Calculations!$DA$7:$EE$18,,MATCH(R26,Calculations!$DA$6:$EE$6,0)),0)),"")</f>
        <v/>
      </c>
      <c r="S27" s="88"/>
      <c r="T27" s="122"/>
      <c r="U27" s="123" t="str">
        <f ca="1">IFERROR(INDEX(Calculations!$E$7:$E$18,MATCH(Calculations!$GY23,INDEX(Calculations!$DA$7:$EE$18,,MATCH(U26,Calculations!$DA$6:$EE$6,0)),0)),"")</f>
        <v/>
      </c>
    </row>
    <row r="28" spans="2:21" x14ac:dyDescent="0.25">
      <c r="B28" s="124"/>
      <c r="C28" s="123" t="str">
        <f ca="1">IFERROR(INDEX(Calculations!$E$7:$E$18,MATCH(Calculations!$GY24,INDEX(Calculations!$DA$7:$EE$18,,MATCH(C26,Calculations!$DA$6:$EE$6,0)),0)),"")</f>
        <v>Define project scope and objectives</v>
      </c>
      <c r="D28" s="88"/>
      <c r="E28" s="124"/>
      <c r="F28" s="123" t="str">
        <f ca="1">IFERROR(INDEX(Calculations!$E$7:$E$18,MATCH(Calculations!$GY24,INDEX(Calculations!$DA$7:$EE$18,,MATCH(F26,Calculations!$DA$6:$EE$6,0)),0)),"")</f>
        <v>Define project scope and objectives</v>
      </c>
      <c r="G28" s="88"/>
      <c r="H28" s="124"/>
      <c r="I28" s="123" t="str">
        <f ca="1">IFERROR(INDEX(Calculations!$E$7:$E$18,MATCH(Calculations!$GY24,INDEX(Calculations!$DA$7:$EE$18,,MATCH(I26,Calculations!$DA$6:$EE$6,0)),0)),"")</f>
        <v>Define project scope and objectives</v>
      </c>
      <c r="J28" s="88"/>
      <c r="K28" s="124"/>
      <c r="L28" s="123" t="str">
        <f ca="1">IFERROR(INDEX(Calculations!$E$7:$E$18,MATCH(Calculations!$GY24,INDEX(Calculations!$DA$7:$EE$18,,MATCH(L26,Calculations!$DA$6:$EE$6,0)),0)),"")</f>
        <v>Define project scope and objectives</v>
      </c>
      <c r="M28" s="88"/>
      <c r="N28" s="124"/>
      <c r="O28" s="123" t="str">
        <f ca="1">IFERROR(INDEX(Calculations!$E$7:$E$18,MATCH(Calculations!$GY24,INDEX(Calculations!$DA$7:$EE$18,,MATCH(O26,Calculations!$DA$6:$EE$6,0)),0)),"")</f>
        <v>Define project scope and objectives</v>
      </c>
      <c r="P28" s="88"/>
      <c r="Q28" s="124"/>
      <c r="R28" s="123" t="str">
        <f ca="1">IFERROR(INDEX(Calculations!$E$7:$E$18,MATCH(Calculations!$GY24,INDEX(Calculations!$DA$7:$EE$18,,MATCH(R26,Calculations!$DA$6:$EE$6,0)),0)),"")</f>
        <v/>
      </c>
      <c r="S28" s="88"/>
      <c r="T28" s="124"/>
      <c r="U28" s="123" t="str">
        <f ca="1">IFERROR(INDEX(Calculations!$E$7:$E$18,MATCH(Calculations!$GY24,INDEX(Calculations!$DA$7:$EE$18,,MATCH(U26,Calculations!$DA$6:$EE$6,0)),0)),"")</f>
        <v/>
      </c>
    </row>
    <row r="29" spans="2:21" x14ac:dyDescent="0.25">
      <c r="B29" s="124"/>
      <c r="C29" s="123" t="str">
        <f ca="1">IFERROR(INDEX(Calculations!$E$7:$E$18,MATCH(Calculations!$GY25,INDEX(Calculations!$DA$7:$EE$18,,MATCH(C26,Calculations!$DA$6:$EE$6,0)),0)),"")</f>
        <v>Identify stakeholders and gather requirements</v>
      </c>
      <c r="D29" s="88"/>
      <c r="E29" s="124"/>
      <c r="F29" s="123" t="str">
        <f ca="1">IFERROR(INDEX(Calculations!$E$7:$E$18,MATCH(Calculations!$GY25,INDEX(Calculations!$DA$7:$EE$18,,MATCH(F26,Calculations!$DA$6:$EE$6,0)),0)),"")</f>
        <v>Identify stakeholders and gather requirements</v>
      </c>
      <c r="G29" s="88"/>
      <c r="H29" s="124"/>
      <c r="I29" s="123" t="str">
        <f ca="1">IFERROR(INDEX(Calculations!$E$7:$E$18,MATCH(Calculations!$GY25,INDEX(Calculations!$DA$7:$EE$18,,MATCH(I26,Calculations!$DA$6:$EE$6,0)),0)),"")</f>
        <v>Identify stakeholders and gather requirements</v>
      </c>
      <c r="J29" s="88"/>
      <c r="K29" s="124"/>
      <c r="L29" s="123" t="str">
        <f ca="1">IFERROR(INDEX(Calculations!$E$7:$E$18,MATCH(Calculations!$GY25,INDEX(Calculations!$DA$7:$EE$18,,MATCH(L26,Calculations!$DA$6:$EE$6,0)),0)),"")</f>
        <v>Identify stakeholders and gather requirements</v>
      </c>
      <c r="M29" s="88"/>
      <c r="N29" s="124"/>
      <c r="O29" s="123" t="str">
        <f ca="1">IFERROR(INDEX(Calculations!$E$7:$E$18,MATCH(Calculations!$GY25,INDEX(Calculations!$DA$7:$EE$18,,MATCH(O26,Calculations!$DA$6:$EE$6,0)),0)),"")</f>
        <v>Identify stakeholders and gather requirements</v>
      </c>
      <c r="P29" s="88"/>
      <c r="Q29" s="124"/>
      <c r="R29" s="123" t="str">
        <f ca="1">IFERROR(INDEX(Calculations!$E$7:$E$18,MATCH(Calculations!$GY25,INDEX(Calculations!$DA$7:$EE$18,,MATCH(R26,Calculations!$DA$6:$EE$6,0)),0)),"")</f>
        <v/>
      </c>
      <c r="S29" s="88"/>
      <c r="T29" s="124"/>
      <c r="U29" s="123" t="str">
        <f ca="1">IFERROR(INDEX(Calculations!$E$7:$E$18,MATCH(Calculations!$GY25,INDEX(Calculations!$DA$7:$EE$18,,MATCH(U26,Calculations!$DA$6:$EE$6,0)),0)),"")</f>
        <v/>
      </c>
    </row>
    <row r="30" spans="2:21" x14ac:dyDescent="0.25">
      <c r="B30" s="124"/>
      <c r="C30" s="123" t="str">
        <f ca="1">IFERROR(INDEX(Calculations!$E$7:$E$18,MATCH(Calculations!$GY26,INDEX(Calculations!$DA$7:$EE$18,,MATCH(C26,Calculations!$DA$6:$EE$6,0)),0)),"")</f>
        <v/>
      </c>
      <c r="D30" s="88"/>
      <c r="E30" s="124"/>
      <c r="F30" s="123" t="str">
        <f ca="1">IFERROR(INDEX(Calculations!$E$7:$E$18,MATCH(Calculations!$GY26,INDEX(Calculations!$DA$7:$EE$18,,MATCH(F26,Calculations!$DA$6:$EE$6,0)),0)),"")</f>
        <v/>
      </c>
      <c r="G30" s="88"/>
      <c r="H30" s="124"/>
      <c r="I30" s="123" t="str">
        <f ca="1">IFERROR(INDEX(Calculations!$E$7:$E$18,MATCH(Calculations!$GY26,INDEX(Calculations!$DA$7:$EE$18,,MATCH(I26,Calculations!$DA$6:$EE$6,0)),0)),"")</f>
        <v/>
      </c>
      <c r="J30" s="88"/>
      <c r="K30" s="124"/>
      <c r="L30" s="123" t="str">
        <f ca="1">IFERROR(INDEX(Calculations!$E$7:$E$18,MATCH(Calculations!$GY26,INDEX(Calculations!$DA$7:$EE$18,,MATCH(L26,Calculations!$DA$6:$EE$6,0)),0)),"")</f>
        <v/>
      </c>
      <c r="M30" s="88"/>
      <c r="N30" s="124"/>
      <c r="O30" s="123" t="str">
        <f ca="1">IFERROR(INDEX(Calculations!$E$7:$E$18,MATCH(Calculations!$GY26,INDEX(Calculations!$DA$7:$EE$18,,MATCH(O26,Calculations!$DA$6:$EE$6,0)),0)),"")</f>
        <v>Develop project charter and plan</v>
      </c>
      <c r="P30" s="88"/>
      <c r="Q30" s="124"/>
      <c r="R30" s="123" t="str">
        <f ca="1">IFERROR(INDEX(Calculations!$E$7:$E$18,MATCH(Calculations!$GY26,INDEX(Calculations!$DA$7:$EE$18,,MATCH(R26,Calculations!$DA$6:$EE$6,0)),0)),"")</f>
        <v/>
      </c>
      <c r="S30" s="88"/>
      <c r="T30" s="124"/>
      <c r="U30" s="123" t="str">
        <f ca="1">IFERROR(INDEX(Calculations!$E$7:$E$18,MATCH(Calculations!$GY26,INDEX(Calculations!$DA$7:$EE$18,,MATCH(U26,Calculations!$DA$6:$EE$6,0)),0)),"")</f>
        <v/>
      </c>
    </row>
    <row r="31" spans="2:21" x14ac:dyDescent="0.25">
      <c r="B31" s="124"/>
      <c r="C31" s="123" t="str">
        <f ca="1">IFERROR(INDEX(Calculations!$E$7:$E$18,MATCH(Calculations!$GY27,INDEX(Calculations!$DA$7:$EE$18,,MATCH(C26,Calculations!$DA$6:$EE$6,0)),0)),"")</f>
        <v/>
      </c>
      <c r="D31" s="88"/>
      <c r="E31" s="124"/>
      <c r="F31" s="123" t="str">
        <f ca="1">IFERROR(INDEX(Calculations!$E$7:$E$18,MATCH(Calculations!$GY27,INDEX(Calculations!$DA$7:$EE$18,,MATCH(F26,Calculations!$DA$6:$EE$6,0)),0)),"")</f>
        <v/>
      </c>
      <c r="G31" s="88"/>
      <c r="H31" s="124"/>
      <c r="I31" s="123" t="str">
        <f ca="1">IFERROR(INDEX(Calculations!$E$7:$E$18,MATCH(Calculations!$GY27,INDEX(Calculations!$DA$7:$EE$18,,MATCH(I26,Calculations!$DA$6:$EE$6,0)),0)),"")</f>
        <v/>
      </c>
      <c r="J31" s="88"/>
      <c r="K31" s="124"/>
      <c r="L31" s="123" t="str">
        <f ca="1">IFERROR(INDEX(Calculations!$E$7:$E$18,MATCH(Calculations!$GY27,INDEX(Calculations!$DA$7:$EE$18,,MATCH(L26,Calculations!$DA$6:$EE$6,0)),0)),"")</f>
        <v/>
      </c>
      <c r="M31" s="88"/>
      <c r="N31" s="124"/>
      <c r="O31" s="123" t="str">
        <f ca="1">IFERROR(INDEX(Calculations!$E$7:$E$18,MATCH(Calculations!$GY27,INDEX(Calculations!$DA$7:$EE$18,,MATCH(O26,Calculations!$DA$6:$EE$6,0)),0)),"")</f>
        <v>Secure funding and resources</v>
      </c>
      <c r="P31" s="88"/>
      <c r="Q31" s="124"/>
      <c r="R31" s="123" t="str">
        <f ca="1">IFERROR(INDEX(Calculations!$E$7:$E$18,MATCH(Calculations!$GY27,INDEX(Calculations!$DA$7:$EE$18,,MATCH(R26,Calculations!$DA$6:$EE$6,0)),0)),"")</f>
        <v/>
      </c>
      <c r="S31" s="88"/>
      <c r="T31" s="124"/>
      <c r="U31" s="123" t="str">
        <f ca="1">IFERROR(INDEX(Calculations!$E$7:$E$18,MATCH(Calculations!$GY27,INDEX(Calculations!$DA$7:$EE$18,,MATCH(U26,Calculations!$DA$6:$EE$6,0)),0)),"")</f>
        <v/>
      </c>
    </row>
    <row r="32" spans="2:21" x14ac:dyDescent="0.25">
      <c r="B32" s="125"/>
      <c r="C32" s="126" t="str">
        <f ca="1">IFERROR(INDEX(Calculations!$E$7:$E$18,MATCH(Calculations!$GY28,INDEX(Calculations!$DA$7:$EE$18,,MATCH(C26,Calculations!$DA$6:$EE$6,0)),0)),"")</f>
        <v/>
      </c>
      <c r="D32" s="88"/>
      <c r="E32" s="125"/>
      <c r="F32" s="126" t="str">
        <f ca="1">IFERROR(INDEX(Calculations!$E$7:$E$18,MATCH(Calculations!$GY28,INDEX(Calculations!$DA$7:$EE$18,,MATCH(F26,Calculations!$DA$6:$EE$6,0)),0)),"")</f>
        <v/>
      </c>
      <c r="G32" s="88"/>
      <c r="H32" s="125"/>
      <c r="I32" s="126" t="str">
        <f ca="1">IFERROR(INDEX(Calculations!$E$7:$E$18,MATCH(Calculations!$GY28,INDEX(Calculations!$DA$7:$EE$18,,MATCH(I26,Calculations!$DA$6:$EE$6,0)),0)),"")</f>
        <v/>
      </c>
      <c r="J32" s="88"/>
      <c r="K32" s="125"/>
      <c r="L32" s="126" t="str">
        <f ca="1">IFERROR(INDEX(Calculations!$E$7:$E$18,MATCH(Calculations!$GY28,INDEX(Calculations!$DA$7:$EE$18,,MATCH(L26,Calculations!$DA$6:$EE$6,0)),0)),"")</f>
        <v/>
      </c>
      <c r="M32" s="88"/>
      <c r="N32" s="125"/>
      <c r="O32" s="126" t="str">
        <f ca="1">IFERROR(INDEX(Calculations!$E$7:$E$18,MATCH(Calculations!$GY28,INDEX(Calculations!$DA$7:$EE$18,,MATCH(O26,Calculations!$DA$6:$EE$6,0)),0)),"")</f>
        <v/>
      </c>
      <c r="P32" s="88"/>
      <c r="Q32" s="125"/>
      <c r="R32" s="126" t="str">
        <f ca="1">IFERROR(INDEX(Calculations!$E$7:$E$18,MATCH(Calculations!$GY28,INDEX(Calculations!$DA$7:$EE$18,,MATCH(R26,Calculations!$DA$6:$EE$6,0)),0)),"")</f>
        <v/>
      </c>
      <c r="S32" s="88"/>
      <c r="T32" s="125"/>
      <c r="U32" s="126" t="str">
        <f ca="1">IFERROR(INDEX(Calculations!$E$7:$E$18,MATCH(Calculations!$GY28,INDEX(Calculations!$DA$7:$EE$18,,MATCH(U26,Calculations!$DA$6:$EE$6,0)),0)),"")</f>
        <v/>
      </c>
    </row>
    <row r="33" spans="1:21" ht="8.1" customHeight="1" x14ac:dyDescent="0.25">
      <c r="B33" s="89"/>
      <c r="C33" s="90"/>
      <c r="D33" s="90"/>
      <c r="E33" s="89"/>
      <c r="F33" s="90"/>
      <c r="G33" s="90"/>
      <c r="H33" s="89"/>
      <c r="I33" s="90"/>
      <c r="J33" s="90"/>
      <c r="K33" s="89"/>
      <c r="L33" s="90"/>
      <c r="M33" s="90"/>
      <c r="N33" s="89"/>
      <c r="O33" s="90"/>
      <c r="P33" s="90"/>
      <c r="Q33" s="89"/>
      <c r="R33" s="90"/>
      <c r="S33" s="90"/>
      <c r="T33" s="89"/>
      <c r="U33" s="90"/>
    </row>
    <row r="34" spans="1:21" ht="24" customHeight="1" x14ac:dyDescent="0.25">
      <c r="A34" s="4"/>
      <c r="B34" s="120"/>
      <c r="C34" s="121">
        <f>IFERROR(IF(LEN(U26)&lt;1,"",IF(MONTH(U26+1)=MONTH(U26),U26+1,"")),"")</f>
        <v>44942</v>
      </c>
      <c r="D34" s="87"/>
      <c r="E34" s="120"/>
      <c r="F34" s="121">
        <f>IFERROR(IF(LEN(C34)&lt;1,"",IF(MONTH(C34+1)=MONTH(C34),C34+1,"")),"")</f>
        <v>44943</v>
      </c>
      <c r="G34" s="87"/>
      <c r="H34" s="120"/>
      <c r="I34" s="121">
        <f>IFERROR(IF(LEN(F34)&lt;1,"",IF(MONTH(F34+1)=MONTH(F34),F34+1,"")),"")</f>
        <v>44944</v>
      </c>
      <c r="J34" s="87"/>
      <c r="K34" s="120"/>
      <c r="L34" s="121">
        <f>IFERROR(IF(LEN(I34)&lt;1,"",IF(MONTH(I34+1)=MONTH(I34),I34+1,"")),"")</f>
        <v>44945</v>
      </c>
      <c r="M34" s="87"/>
      <c r="N34" s="120"/>
      <c r="O34" s="121">
        <f>IFERROR(IF(LEN(L34)&lt;1,"",IF(MONTH(L34+1)=MONTH(L34),L34+1,"")),"")</f>
        <v>44946</v>
      </c>
      <c r="P34" s="87"/>
      <c r="Q34" s="120"/>
      <c r="R34" s="121">
        <f>IFERROR(IF(LEN(O34)&lt;1,"",IF(MONTH(O34+1)=MONTH(O34),O34+1,"")),"")</f>
        <v>44947</v>
      </c>
      <c r="S34" s="87"/>
      <c r="T34" s="120"/>
      <c r="U34" s="121">
        <f>IFERROR(IF(LEN(R34)&lt;1,"",IF(MONTH(R34+1)=MONTH(R34),R34+1,"")),"")</f>
        <v>44948</v>
      </c>
    </row>
    <row r="35" spans="1:21" x14ac:dyDescent="0.25">
      <c r="B35" s="122"/>
      <c r="C35" s="123" t="str">
        <f ca="1">IFERROR(INDEX(Calculations!$E$7:$E$18,MATCH(Calculations!$GY31,INDEX(Calculations!$DA$7:$EE$18,,MATCH(C34,Calculations!$DA$6:$EE$6,0)),0)),"")</f>
        <v>Phase 1: Planning</v>
      </c>
      <c r="D35" s="88"/>
      <c r="E35" s="122"/>
      <c r="F35" s="123" t="str">
        <f ca="1">IFERROR(INDEX(Calculations!$E$7:$E$18,MATCH(Calculations!$GY31,INDEX(Calculations!$DA$7:$EE$18,,MATCH(F34,Calculations!$DA$6:$EE$6,0)),0)),"")</f>
        <v>Phase 1: Planning</v>
      </c>
      <c r="G35" s="88"/>
      <c r="H35" s="122"/>
      <c r="I35" s="123" t="str">
        <f ca="1">IFERROR(INDEX(Calculations!$E$7:$E$18,MATCH(Calculations!$GY31,INDEX(Calculations!$DA$7:$EE$18,,MATCH(I34,Calculations!$DA$6:$EE$6,0)),0)),"")</f>
        <v>Phase 1: Planning</v>
      </c>
      <c r="J35" s="88"/>
      <c r="K35" s="122"/>
      <c r="L35" s="123" t="str">
        <f ca="1">IFERROR(INDEX(Calculations!$E$7:$E$18,MATCH(Calculations!$GY31,INDEX(Calculations!$DA$7:$EE$18,,MATCH(L34,Calculations!$DA$6:$EE$6,0)),0)),"")</f>
        <v>Phase 1: Planning</v>
      </c>
      <c r="M35" s="88"/>
      <c r="N35" s="122"/>
      <c r="O35" s="123" t="str">
        <f ca="1">IFERROR(INDEX(Calculations!$E$7:$E$18,MATCH(Calculations!$GY31,INDEX(Calculations!$DA$7:$EE$18,,MATCH(O34,Calculations!$DA$6:$EE$6,0)),0)),"")</f>
        <v>Phase 1: Planning</v>
      </c>
      <c r="P35" s="88"/>
      <c r="Q35" s="122"/>
      <c r="R35" s="123" t="str">
        <f ca="1">IFERROR(INDEX(Calculations!$E$7:$E$18,MATCH(Calculations!$GY31,INDEX(Calculations!$DA$7:$EE$18,,MATCH(R34,Calculations!$DA$6:$EE$6,0)),0)),"")</f>
        <v/>
      </c>
      <c r="S35" s="88"/>
      <c r="T35" s="122"/>
      <c r="U35" s="123" t="str">
        <f ca="1">IFERROR(INDEX(Calculations!$E$7:$E$18,MATCH(Calculations!$GY31,INDEX(Calculations!$DA$7:$EE$18,,MATCH(U34,Calculations!$DA$6:$EE$6,0)),0)),"")</f>
        <v/>
      </c>
    </row>
    <row r="36" spans="1:21" x14ac:dyDescent="0.25">
      <c r="A36" s="4"/>
      <c r="B36" s="124"/>
      <c r="C36" s="123" t="str">
        <f ca="1">IFERROR(INDEX(Calculations!$E$7:$E$18,MATCH(Calculations!$GY32,INDEX(Calculations!$DA$7:$EE$18,,MATCH(C34,Calculations!$DA$6:$EE$6,0)),0)),"")</f>
        <v>Develop project charter and plan</v>
      </c>
      <c r="D36" s="88"/>
      <c r="E36" s="124"/>
      <c r="F36" s="123" t="str">
        <f ca="1">IFERROR(INDEX(Calculations!$E$7:$E$18,MATCH(Calculations!$GY32,INDEX(Calculations!$DA$7:$EE$18,,MATCH(F34,Calculations!$DA$6:$EE$6,0)),0)),"")</f>
        <v>Develop project charter and plan</v>
      </c>
      <c r="G36" s="88"/>
      <c r="H36" s="124"/>
      <c r="I36" s="123" t="str">
        <f ca="1">IFERROR(INDEX(Calculations!$E$7:$E$18,MATCH(Calculations!$GY32,INDEX(Calculations!$DA$7:$EE$18,,MATCH(I34,Calculations!$DA$6:$EE$6,0)),0)),"")</f>
        <v>Develop project charter and plan</v>
      </c>
      <c r="J36" s="88"/>
      <c r="K36" s="124"/>
      <c r="L36" s="123" t="str">
        <f ca="1">IFERROR(INDEX(Calculations!$E$7:$E$18,MATCH(Calculations!$GY32,INDEX(Calculations!$DA$7:$EE$18,,MATCH(L34,Calculations!$DA$6:$EE$6,0)),0)),"")</f>
        <v>Develop project charter and plan</v>
      </c>
      <c r="M36" s="88"/>
      <c r="N36" s="124"/>
      <c r="O36" s="123" t="str">
        <f ca="1">IFERROR(INDEX(Calculations!$E$7:$E$18,MATCH(Calculations!$GY32,INDEX(Calculations!$DA$7:$EE$18,,MATCH(O34,Calculations!$DA$6:$EE$6,0)),0)),"")</f>
        <v>Develop project charter and plan</v>
      </c>
      <c r="P36" s="88"/>
      <c r="Q36" s="124"/>
      <c r="R36" s="123" t="str">
        <f ca="1">IFERROR(INDEX(Calculations!$E$7:$E$18,MATCH(Calculations!$GY32,INDEX(Calculations!$DA$7:$EE$18,,MATCH(R34,Calculations!$DA$6:$EE$6,0)),0)),"")</f>
        <v/>
      </c>
      <c r="S36" s="88"/>
      <c r="T36" s="124"/>
      <c r="U36" s="123" t="str">
        <f ca="1">IFERROR(INDEX(Calculations!$E$7:$E$18,MATCH(Calculations!$GY32,INDEX(Calculations!$DA$7:$EE$18,,MATCH(U34,Calculations!$DA$6:$EE$6,0)),0)),"")</f>
        <v/>
      </c>
    </row>
    <row r="37" spans="1:21" x14ac:dyDescent="0.25">
      <c r="B37" s="124"/>
      <c r="C37" s="123" t="str">
        <f ca="1">IFERROR(INDEX(Calculations!$E$7:$E$18,MATCH(Calculations!$GY33,INDEX(Calculations!$DA$7:$EE$18,,MATCH(C34,Calculations!$DA$6:$EE$6,0)),0)),"")</f>
        <v>Secure funding and resources</v>
      </c>
      <c r="D37" s="88"/>
      <c r="E37" s="124"/>
      <c r="F37" s="123" t="str">
        <f ca="1">IFERROR(INDEX(Calculations!$E$7:$E$18,MATCH(Calculations!$GY33,INDEX(Calculations!$DA$7:$EE$18,,MATCH(F34,Calculations!$DA$6:$EE$6,0)),0)),"")</f>
        <v>Secure funding and resources</v>
      </c>
      <c r="G37" s="88"/>
      <c r="H37" s="124"/>
      <c r="I37" s="123" t="str">
        <f ca="1">IFERROR(INDEX(Calculations!$E$7:$E$18,MATCH(Calculations!$GY33,INDEX(Calculations!$DA$7:$EE$18,,MATCH(I34,Calculations!$DA$6:$EE$6,0)),0)),"")</f>
        <v>Secure funding and resources</v>
      </c>
      <c r="J37" s="88"/>
      <c r="K37" s="124"/>
      <c r="L37" s="123" t="str">
        <f ca="1">IFERROR(INDEX(Calculations!$E$7:$E$18,MATCH(Calculations!$GY33,INDEX(Calculations!$DA$7:$EE$18,,MATCH(L34,Calculations!$DA$6:$EE$6,0)),0)),"")</f>
        <v>Secure funding and resources</v>
      </c>
      <c r="M37" s="88"/>
      <c r="N37" s="124"/>
      <c r="O37" s="123" t="str">
        <f ca="1">IFERROR(INDEX(Calculations!$E$7:$E$18,MATCH(Calculations!$GY33,INDEX(Calculations!$DA$7:$EE$18,,MATCH(O34,Calculations!$DA$6:$EE$6,0)),0)),"")</f>
        <v>Secure funding and resources</v>
      </c>
      <c r="P37" s="88"/>
      <c r="Q37" s="124"/>
      <c r="R37" s="123" t="str">
        <f ca="1">IFERROR(INDEX(Calculations!$E$7:$E$18,MATCH(Calculations!$GY33,INDEX(Calculations!$DA$7:$EE$18,,MATCH(R34,Calculations!$DA$6:$EE$6,0)),0)),"")</f>
        <v/>
      </c>
      <c r="S37" s="88"/>
      <c r="T37" s="124"/>
      <c r="U37" s="123" t="str">
        <f ca="1">IFERROR(INDEX(Calculations!$E$7:$E$18,MATCH(Calculations!$GY33,INDEX(Calculations!$DA$7:$EE$18,,MATCH(U34,Calculations!$DA$6:$EE$6,0)),0)),"")</f>
        <v/>
      </c>
    </row>
    <row r="38" spans="1:21" x14ac:dyDescent="0.25">
      <c r="B38" s="124"/>
      <c r="C38" s="123" t="str">
        <f ca="1">IFERROR(INDEX(Calculations!$E$7:$E$18,MATCH(Calculations!$GY34,INDEX(Calculations!$DA$7:$EE$18,,MATCH(C34,Calculations!$DA$6:$EE$6,0)),0)),"")</f>
        <v/>
      </c>
      <c r="D38" s="88"/>
      <c r="E38" s="124"/>
      <c r="F38" s="123" t="str">
        <f ca="1">IFERROR(INDEX(Calculations!$E$7:$E$18,MATCH(Calculations!$GY34,INDEX(Calculations!$DA$7:$EE$18,,MATCH(F34,Calculations!$DA$6:$EE$6,0)),0)),"")</f>
        <v/>
      </c>
      <c r="G38" s="88"/>
      <c r="H38" s="124"/>
      <c r="I38" s="123" t="str">
        <f ca="1">IFERROR(INDEX(Calculations!$E$7:$E$18,MATCH(Calculations!$GY34,INDEX(Calculations!$DA$7:$EE$18,,MATCH(I34,Calculations!$DA$6:$EE$6,0)),0)),"")</f>
        <v/>
      </c>
      <c r="J38" s="88"/>
      <c r="K38" s="124"/>
      <c r="L38" s="123" t="str">
        <f ca="1">IFERROR(INDEX(Calculations!$E$7:$E$18,MATCH(Calculations!$GY34,INDEX(Calculations!$DA$7:$EE$18,,MATCH(L34,Calculations!$DA$6:$EE$6,0)),0)),"")</f>
        <v/>
      </c>
      <c r="M38" s="88"/>
      <c r="N38" s="124"/>
      <c r="O38" s="123" t="str">
        <f ca="1">IFERROR(INDEX(Calculations!$E$7:$E$18,MATCH(Calculations!$GY34,INDEX(Calculations!$DA$7:$EE$18,,MATCH(O34,Calculations!$DA$6:$EE$6,0)),0)),"")</f>
        <v>Phase 2: Design</v>
      </c>
      <c r="P38" s="88"/>
      <c r="Q38" s="124"/>
      <c r="R38" s="123" t="str">
        <f ca="1">IFERROR(INDEX(Calculations!$E$7:$E$18,MATCH(Calculations!$GY34,INDEX(Calculations!$DA$7:$EE$18,,MATCH(R34,Calculations!$DA$6:$EE$6,0)),0)),"")</f>
        <v/>
      </c>
      <c r="S38" s="88"/>
      <c r="T38" s="124"/>
      <c r="U38" s="123" t="str">
        <f ca="1">IFERROR(INDEX(Calculations!$E$7:$E$18,MATCH(Calculations!$GY34,INDEX(Calculations!$DA$7:$EE$18,,MATCH(U34,Calculations!$DA$6:$EE$6,0)),0)),"")</f>
        <v/>
      </c>
    </row>
    <row r="39" spans="1:21" x14ac:dyDescent="0.25">
      <c r="B39" s="124"/>
      <c r="C39" s="123" t="str">
        <f ca="1">IFERROR(INDEX(Calculations!$E$7:$E$18,MATCH(Calculations!$GY35,INDEX(Calculations!$DA$7:$EE$18,,MATCH(C34,Calculations!$DA$6:$EE$6,0)),0)),"")</f>
        <v/>
      </c>
      <c r="D39" s="88"/>
      <c r="E39" s="124"/>
      <c r="F39" s="123" t="str">
        <f ca="1">IFERROR(INDEX(Calculations!$E$7:$E$18,MATCH(Calculations!$GY35,INDEX(Calculations!$DA$7:$EE$18,,MATCH(F34,Calculations!$DA$6:$EE$6,0)),0)),"")</f>
        <v/>
      </c>
      <c r="G39" s="88"/>
      <c r="H39" s="124"/>
      <c r="I39" s="123" t="str">
        <f ca="1">IFERROR(INDEX(Calculations!$E$7:$E$18,MATCH(Calculations!$GY35,INDEX(Calculations!$DA$7:$EE$18,,MATCH(I34,Calculations!$DA$6:$EE$6,0)),0)),"")</f>
        <v/>
      </c>
      <c r="J39" s="88"/>
      <c r="K39" s="124"/>
      <c r="L39" s="123" t="str">
        <f ca="1">IFERROR(INDEX(Calculations!$E$7:$E$18,MATCH(Calculations!$GY35,INDEX(Calculations!$DA$7:$EE$18,,MATCH(L34,Calculations!$DA$6:$EE$6,0)),0)),"")</f>
        <v/>
      </c>
      <c r="M39" s="88"/>
      <c r="N39" s="124"/>
      <c r="O39" s="123" t="str">
        <f ca="1">IFERROR(INDEX(Calculations!$E$7:$E$18,MATCH(Calculations!$GY35,INDEX(Calculations!$DA$7:$EE$18,,MATCH(O34,Calculations!$DA$6:$EE$6,0)),0)),"")</f>
        <v>Review and approve design</v>
      </c>
      <c r="P39" s="88"/>
      <c r="Q39" s="124"/>
      <c r="R39" s="123" t="str">
        <f ca="1">IFERROR(INDEX(Calculations!$E$7:$E$18,MATCH(Calculations!$GY35,INDEX(Calculations!$DA$7:$EE$18,,MATCH(R34,Calculations!$DA$6:$EE$6,0)),0)),"")</f>
        <v/>
      </c>
      <c r="S39" s="88"/>
      <c r="T39" s="124"/>
      <c r="U39" s="123" t="str">
        <f ca="1">IFERROR(INDEX(Calculations!$E$7:$E$18,MATCH(Calculations!$GY35,INDEX(Calculations!$DA$7:$EE$18,,MATCH(U34,Calculations!$DA$6:$EE$6,0)),0)),"")</f>
        <v/>
      </c>
    </row>
    <row r="40" spans="1:21" x14ac:dyDescent="0.25">
      <c r="B40" s="125"/>
      <c r="C40" s="126" t="str">
        <f ca="1">IFERROR(INDEX(Calculations!$E$7:$E$18,MATCH(Calculations!$GY36,INDEX(Calculations!$DA$7:$EE$18,,MATCH(C34,Calculations!$DA$6:$EE$6,0)),0)),"")</f>
        <v/>
      </c>
      <c r="D40" s="88"/>
      <c r="E40" s="125"/>
      <c r="F40" s="126" t="str">
        <f ca="1">IFERROR(INDEX(Calculations!$E$7:$E$18,MATCH(Calculations!$GY36,INDEX(Calculations!$DA$7:$EE$18,,MATCH(F34,Calculations!$DA$6:$EE$6,0)),0)),"")</f>
        <v/>
      </c>
      <c r="G40" s="88"/>
      <c r="H40" s="125"/>
      <c r="I40" s="126" t="str">
        <f ca="1">IFERROR(INDEX(Calculations!$E$7:$E$18,MATCH(Calculations!$GY36,INDEX(Calculations!$DA$7:$EE$18,,MATCH(I34,Calculations!$DA$6:$EE$6,0)),0)),"")</f>
        <v/>
      </c>
      <c r="J40" s="88"/>
      <c r="K40" s="125"/>
      <c r="L40" s="126" t="str">
        <f ca="1">IFERROR(INDEX(Calculations!$E$7:$E$18,MATCH(Calculations!$GY36,INDEX(Calculations!$DA$7:$EE$18,,MATCH(L34,Calculations!$DA$6:$EE$6,0)),0)),"")</f>
        <v/>
      </c>
      <c r="M40" s="88"/>
      <c r="N40" s="125"/>
      <c r="O40" s="126" t="str">
        <f ca="1">IFERROR(INDEX(Calculations!$E$7:$E$18,MATCH(Calculations!$GY36,INDEX(Calculations!$DA$7:$EE$18,,MATCH(O34,Calculations!$DA$6:$EE$6,0)),0)),"")</f>
        <v/>
      </c>
      <c r="P40" s="88"/>
      <c r="Q40" s="125"/>
      <c r="R40" s="126" t="str">
        <f ca="1">IFERROR(INDEX(Calculations!$E$7:$E$18,MATCH(Calculations!$GY36,INDEX(Calculations!$DA$7:$EE$18,,MATCH(R34,Calculations!$DA$6:$EE$6,0)),0)),"")</f>
        <v/>
      </c>
      <c r="S40" s="88"/>
      <c r="T40" s="125"/>
      <c r="U40" s="126" t="str">
        <f ca="1">IFERROR(INDEX(Calculations!$E$7:$E$18,MATCH(Calculations!$GY36,INDEX(Calculations!$DA$7:$EE$18,,MATCH(U34,Calculations!$DA$6:$EE$6,0)),0)),"")</f>
        <v/>
      </c>
    </row>
    <row r="41" spans="1:21" ht="8.1" customHeight="1" x14ac:dyDescent="0.25">
      <c r="B41" s="89"/>
      <c r="C41" s="90"/>
      <c r="D41" s="90"/>
      <c r="E41" s="89"/>
      <c r="F41" s="90"/>
      <c r="G41" s="90"/>
      <c r="H41" s="89"/>
      <c r="I41" s="90"/>
      <c r="J41" s="90"/>
      <c r="K41" s="89"/>
      <c r="L41" s="90"/>
      <c r="M41" s="90"/>
      <c r="N41" s="89"/>
      <c r="O41" s="90"/>
      <c r="P41" s="90"/>
      <c r="Q41" s="89"/>
      <c r="R41" s="90"/>
      <c r="S41" s="90"/>
      <c r="T41" s="89"/>
      <c r="U41" s="90"/>
    </row>
    <row r="42" spans="1:21" ht="24" customHeight="1" x14ac:dyDescent="0.25">
      <c r="B42" s="120"/>
      <c r="C42" s="121">
        <f>IFERROR(IF(LEN(U34)&lt;1,"",IF(MONTH(U34+1)=MONTH(U34),U34+1,"")),"")</f>
        <v>44949</v>
      </c>
      <c r="D42" s="87"/>
      <c r="E42" s="120"/>
      <c r="F42" s="121">
        <f>IFERROR(IF(LEN(C42)&lt;1,"",IF(MONTH(C42+1)=MONTH(C42),C42+1,"")),"")</f>
        <v>44950</v>
      </c>
      <c r="G42" s="87"/>
      <c r="H42" s="120"/>
      <c r="I42" s="121">
        <f>IFERROR(IF(LEN(F42)&lt;1,"",IF(MONTH(F42+1)=MONTH(F42),F42+1,"")),"")</f>
        <v>44951</v>
      </c>
      <c r="J42" s="87"/>
      <c r="K42" s="120"/>
      <c r="L42" s="121">
        <f>IFERROR(IF(LEN(I42)&lt;1,"",IF(MONTH(I42+1)=MONTH(I42),I42+1,"")),"")</f>
        <v>44952</v>
      </c>
      <c r="M42" s="87"/>
      <c r="N42" s="120"/>
      <c r="O42" s="121">
        <f>IFERROR(IF(LEN(L42)&lt;1,"",IF(MONTH(L42+1)=MONTH(L42),L42+1,"")),"")</f>
        <v>44953</v>
      </c>
      <c r="P42" s="87"/>
      <c r="Q42" s="120"/>
      <c r="R42" s="121">
        <f>IFERROR(IF(LEN(O42)&lt;1,"",IF(MONTH(O42+1)=MONTH(O42),O42+1,"")),"")</f>
        <v>44954</v>
      </c>
      <c r="S42" s="87"/>
      <c r="T42" s="120"/>
      <c r="U42" s="121">
        <f>IFERROR(IF(LEN(R42)&lt;1,"",IF(MONTH(R42+1)=MONTH(R42),R42+1,"")),"")</f>
        <v>44955</v>
      </c>
    </row>
    <row r="43" spans="1:21" x14ac:dyDescent="0.25">
      <c r="B43" s="122"/>
      <c r="C43" s="123" t="str">
        <f ca="1">IFERROR(INDEX(Calculations!$E$7:$E$18,MATCH(Calculations!$GY39,INDEX(Calculations!$DA$7:$EE$18,,MATCH(C42,Calculations!$DA$6:$EE$6,0)),0)),"")</f>
        <v>Phase 1: Planning</v>
      </c>
      <c r="D43" s="88"/>
      <c r="E43" s="122"/>
      <c r="F43" s="123" t="str">
        <f ca="1">IFERROR(INDEX(Calculations!$E$7:$E$18,MATCH(Calculations!$GY39,INDEX(Calculations!$DA$7:$EE$18,,MATCH(F42,Calculations!$DA$6:$EE$6,0)),0)),"")</f>
        <v>Phase 1: Planning</v>
      </c>
      <c r="G43" s="88"/>
      <c r="H43" s="122"/>
      <c r="I43" s="123" t="str">
        <f ca="1">IFERROR(INDEX(Calculations!$E$7:$E$18,MATCH(Calculations!$GY39,INDEX(Calculations!$DA$7:$EE$18,,MATCH(I42,Calculations!$DA$6:$EE$6,0)),0)),"")</f>
        <v>Phase 1: Planning</v>
      </c>
      <c r="J43" s="88"/>
      <c r="K43" s="122"/>
      <c r="L43" s="123" t="str">
        <f ca="1">IFERROR(INDEX(Calculations!$E$7:$E$18,MATCH(Calculations!$GY39,INDEX(Calculations!$DA$7:$EE$18,,MATCH(L42,Calculations!$DA$6:$EE$6,0)),0)),"")</f>
        <v>Phase 1: Planning</v>
      </c>
      <c r="M43" s="88"/>
      <c r="N43" s="122"/>
      <c r="O43" s="123" t="str">
        <f ca="1">IFERROR(INDEX(Calculations!$E$7:$E$18,MATCH(Calculations!$GY39,INDEX(Calculations!$DA$7:$EE$18,,MATCH(O42,Calculations!$DA$6:$EE$6,0)),0)),"")</f>
        <v>Phase 1: Planning</v>
      </c>
      <c r="P43" s="88"/>
      <c r="Q43" s="122"/>
      <c r="R43" s="123" t="str">
        <f ca="1">IFERROR(INDEX(Calculations!$E$7:$E$18,MATCH(Calculations!$GY39,INDEX(Calculations!$DA$7:$EE$18,,MATCH(R42,Calculations!$DA$6:$EE$6,0)),0)),"")</f>
        <v/>
      </c>
      <c r="S43" s="88"/>
      <c r="T43" s="122"/>
      <c r="U43" s="123" t="str">
        <f ca="1">IFERROR(INDEX(Calculations!$E$7:$E$18,MATCH(Calculations!$GY39,INDEX(Calculations!$DA$7:$EE$18,,MATCH(U42,Calculations!$DA$6:$EE$6,0)),0)),"")</f>
        <v/>
      </c>
    </row>
    <row r="44" spans="1:21" x14ac:dyDescent="0.25">
      <c r="B44" s="124"/>
      <c r="C44" s="123" t="str">
        <f ca="1">IFERROR(INDEX(Calculations!$E$7:$E$18,MATCH(Calculations!$GY40,INDEX(Calculations!$DA$7:$EE$18,,MATCH(C42,Calculations!$DA$6:$EE$6,0)),0)),"")</f>
        <v>Develop project charter and plan</v>
      </c>
      <c r="D44" s="88"/>
      <c r="E44" s="124"/>
      <c r="F44" s="123" t="str">
        <f ca="1">IFERROR(INDEX(Calculations!$E$7:$E$18,MATCH(Calculations!$GY40,INDEX(Calculations!$DA$7:$EE$18,,MATCH(F42,Calculations!$DA$6:$EE$6,0)),0)),"")</f>
        <v>Develop project charter and plan</v>
      </c>
      <c r="G44" s="88"/>
      <c r="H44" s="124"/>
      <c r="I44" s="123" t="str">
        <f ca="1">IFERROR(INDEX(Calculations!$E$7:$E$18,MATCH(Calculations!$GY40,INDEX(Calculations!$DA$7:$EE$18,,MATCH(I42,Calculations!$DA$6:$EE$6,0)),0)),"")</f>
        <v>Develop project charter and plan</v>
      </c>
      <c r="J44" s="88"/>
      <c r="K44" s="124"/>
      <c r="L44" s="123" t="str">
        <f ca="1">IFERROR(INDEX(Calculations!$E$7:$E$18,MATCH(Calculations!$GY40,INDEX(Calculations!$DA$7:$EE$18,,MATCH(L42,Calculations!$DA$6:$EE$6,0)),0)),"")</f>
        <v>Develop project charter and plan</v>
      </c>
      <c r="M44" s="88"/>
      <c r="N44" s="124"/>
      <c r="O44" s="123" t="str">
        <f ca="1">IFERROR(INDEX(Calculations!$E$7:$E$18,MATCH(Calculations!$GY40,INDEX(Calculations!$DA$7:$EE$18,,MATCH(O42,Calculations!$DA$6:$EE$6,0)),0)),"")</f>
        <v>Develop project charter and plan</v>
      </c>
      <c r="P44" s="88"/>
      <c r="Q44" s="124"/>
      <c r="R44" s="123" t="str">
        <f ca="1">IFERROR(INDEX(Calculations!$E$7:$E$18,MATCH(Calculations!$GY40,INDEX(Calculations!$DA$7:$EE$18,,MATCH(R42,Calculations!$DA$6:$EE$6,0)),0)),"")</f>
        <v/>
      </c>
      <c r="S44" s="88"/>
      <c r="T44" s="124"/>
      <c r="U44" s="123" t="str">
        <f ca="1">IFERROR(INDEX(Calculations!$E$7:$E$18,MATCH(Calculations!$GY40,INDEX(Calculations!$DA$7:$EE$18,,MATCH(U42,Calculations!$DA$6:$EE$6,0)),0)),"")</f>
        <v/>
      </c>
    </row>
    <row r="45" spans="1:21" x14ac:dyDescent="0.25">
      <c r="B45" s="124"/>
      <c r="C45" s="123" t="str">
        <f ca="1">IFERROR(INDEX(Calculations!$E$7:$E$18,MATCH(Calculations!$GY41,INDEX(Calculations!$DA$7:$EE$18,,MATCH(C42,Calculations!$DA$6:$EE$6,0)),0)),"")</f>
        <v>Phase 2: Design</v>
      </c>
      <c r="D45" s="88"/>
      <c r="E45" s="124"/>
      <c r="F45" s="123" t="str">
        <f ca="1">IFERROR(INDEX(Calculations!$E$7:$E$18,MATCH(Calculations!$GY41,INDEX(Calculations!$DA$7:$EE$18,,MATCH(F42,Calculations!$DA$6:$EE$6,0)),0)),"")</f>
        <v>Phase 2: Design</v>
      </c>
      <c r="G45" s="88"/>
      <c r="H45" s="124"/>
      <c r="I45" s="123" t="str">
        <f ca="1">IFERROR(INDEX(Calculations!$E$7:$E$18,MATCH(Calculations!$GY41,INDEX(Calculations!$DA$7:$EE$18,,MATCH(I42,Calculations!$DA$6:$EE$6,0)),0)),"")</f>
        <v>Phase 2: Design</v>
      </c>
      <c r="J45" s="88"/>
      <c r="K45" s="124"/>
      <c r="L45" s="123" t="str">
        <f ca="1">IFERROR(INDEX(Calculations!$E$7:$E$18,MATCH(Calculations!$GY41,INDEX(Calculations!$DA$7:$EE$18,,MATCH(L42,Calculations!$DA$6:$EE$6,0)),0)),"")</f>
        <v>Phase 2: Design</v>
      </c>
      <c r="M45" s="88"/>
      <c r="N45" s="124"/>
      <c r="O45" s="123" t="str">
        <f ca="1">IFERROR(INDEX(Calculations!$E$7:$E$18,MATCH(Calculations!$GY41,INDEX(Calculations!$DA$7:$EE$18,,MATCH(O42,Calculations!$DA$6:$EE$6,0)),0)),"")</f>
        <v>Phase 2: Design</v>
      </c>
      <c r="P45" s="88"/>
      <c r="Q45" s="124"/>
      <c r="R45" s="123" t="str">
        <f ca="1">IFERROR(INDEX(Calculations!$E$7:$E$18,MATCH(Calculations!$GY41,INDEX(Calculations!$DA$7:$EE$18,,MATCH(R42,Calculations!$DA$6:$EE$6,0)),0)),"")</f>
        <v/>
      </c>
      <c r="S45" s="88"/>
      <c r="T45" s="124"/>
      <c r="U45" s="123" t="str">
        <f ca="1">IFERROR(INDEX(Calculations!$E$7:$E$18,MATCH(Calculations!$GY41,INDEX(Calculations!$DA$7:$EE$18,,MATCH(U42,Calculations!$DA$6:$EE$6,0)),0)),"")</f>
        <v/>
      </c>
    </row>
    <row r="46" spans="1:21" x14ac:dyDescent="0.25">
      <c r="B46" s="124"/>
      <c r="C46" s="123" t="str">
        <f ca="1">IFERROR(INDEX(Calculations!$E$7:$E$18,MATCH(Calculations!$GY42,INDEX(Calculations!$DA$7:$EE$18,,MATCH(C42,Calculations!$DA$6:$EE$6,0)),0)),"")</f>
        <v xml:space="preserve">Create detailed design specifications </v>
      </c>
      <c r="D46" s="88"/>
      <c r="E46" s="124"/>
      <c r="F46" s="123" t="str">
        <f ca="1">IFERROR(INDEX(Calculations!$E$7:$E$18,MATCH(Calculations!$GY42,INDEX(Calculations!$DA$7:$EE$18,,MATCH(F42,Calculations!$DA$6:$EE$6,0)),0)),"")</f>
        <v xml:space="preserve">Create detailed design specifications </v>
      </c>
      <c r="G46" s="88"/>
      <c r="H46" s="124"/>
      <c r="I46" s="123" t="str">
        <f ca="1">IFERROR(INDEX(Calculations!$E$7:$E$18,MATCH(Calculations!$GY42,INDEX(Calculations!$DA$7:$EE$18,,MATCH(I42,Calculations!$DA$6:$EE$6,0)),0)),"")</f>
        <v xml:space="preserve">Create detailed design specifications </v>
      </c>
      <c r="J46" s="88"/>
      <c r="K46" s="124"/>
      <c r="L46" s="123" t="str">
        <f ca="1">IFERROR(INDEX(Calculations!$E$7:$E$18,MATCH(Calculations!$GY42,INDEX(Calculations!$DA$7:$EE$18,,MATCH(L42,Calculations!$DA$6:$EE$6,0)),0)),"")</f>
        <v xml:space="preserve">Create detailed design specifications </v>
      </c>
      <c r="M46" s="88"/>
      <c r="N46" s="124"/>
      <c r="O46" s="123" t="str">
        <f ca="1">IFERROR(INDEX(Calculations!$E$7:$E$18,MATCH(Calculations!$GY42,INDEX(Calculations!$DA$7:$EE$18,,MATCH(O42,Calculations!$DA$6:$EE$6,0)),0)),"")</f>
        <v xml:space="preserve">Create detailed design specifications </v>
      </c>
      <c r="P46" s="88"/>
      <c r="Q46" s="124"/>
      <c r="R46" s="123" t="str">
        <f ca="1">IFERROR(INDEX(Calculations!$E$7:$E$18,MATCH(Calculations!$GY42,INDEX(Calculations!$DA$7:$EE$18,,MATCH(R42,Calculations!$DA$6:$EE$6,0)),0)),"")</f>
        <v/>
      </c>
      <c r="S46" s="88"/>
      <c r="T46" s="124"/>
      <c r="U46" s="123" t="str">
        <f ca="1">IFERROR(INDEX(Calculations!$E$7:$E$18,MATCH(Calculations!$GY42,INDEX(Calculations!$DA$7:$EE$18,,MATCH(U42,Calculations!$DA$6:$EE$6,0)),0)),"")</f>
        <v/>
      </c>
    </row>
    <row r="47" spans="1:21" x14ac:dyDescent="0.25">
      <c r="B47" s="124"/>
      <c r="C47" s="123" t="str">
        <f ca="1">IFERROR(INDEX(Calculations!$E$7:$E$18,MATCH(Calculations!$GY43,INDEX(Calculations!$DA$7:$EE$18,,MATCH(C42,Calculations!$DA$6:$EE$6,0)),0)),"")</f>
        <v>Review and approve design</v>
      </c>
      <c r="D47" s="88"/>
      <c r="E47" s="124"/>
      <c r="F47" s="123" t="str">
        <f ca="1">IFERROR(INDEX(Calculations!$E$7:$E$18,MATCH(Calculations!$GY43,INDEX(Calculations!$DA$7:$EE$18,,MATCH(F42,Calculations!$DA$6:$EE$6,0)),0)),"")</f>
        <v>Review and approve design</v>
      </c>
      <c r="G47" s="88"/>
      <c r="H47" s="124"/>
      <c r="I47" s="123" t="str">
        <f ca="1">IFERROR(INDEX(Calculations!$E$7:$E$18,MATCH(Calculations!$GY43,INDEX(Calculations!$DA$7:$EE$18,,MATCH(I42,Calculations!$DA$6:$EE$6,0)),0)),"")</f>
        <v>Review and approve design</v>
      </c>
      <c r="J47" s="88"/>
      <c r="K47" s="124"/>
      <c r="L47" s="123" t="str">
        <f ca="1">IFERROR(INDEX(Calculations!$E$7:$E$18,MATCH(Calculations!$GY43,INDEX(Calculations!$DA$7:$EE$18,,MATCH(L42,Calculations!$DA$6:$EE$6,0)),0)),"")</f>
        <v>Review and approve design</v>
      </c>
      <c r="M47" s="88"/>
      <c r="N47" s="124"/>
      <c r="O47" s="123" t="str">
        <f ca="1">IFERROR(INDEX(Calculations!$E$7:$E$18,MATCH(Calculations!$GY43,INDEX(Calculations!$DA$7:$EE$18,,MATCH(O42,Calculations!$DA$6:$EE$6,0)),0)),"")</f>
        <v>Review and approve design</v>
      </c>
      <c r="P47" s="88"/>
      <c r="Q47" s="124"/>
      <c r="R47" s="123" t="str">
        <f ca="1">IFERROR(INDEX(Calculations!$E$7:$E$18,MATCH(Calculations!$GY43,INDEX(Calculations!$DA$7:$EE$18,,MATCH(R42,Calculations!$DA$6:$EE$6,0)),0)),"")</f>
        <v/>
      </c>
      <c r="S47" s="88"/>
      <c r="T47" s="124"/>
      <c r="U47" s="123" t="str">
        <f ca="1">IFERROR(INDEX(Calculations!$E$7:$E$18,MATCH(Calculations!$GY43,INDEX(Calculations!$DA$7:$EE$18,,MATCH(U42,Calculations!$DA$6:$EE$6,0)),0)),"")</f>
        <v/>
      </c>
    </row>
    <row r="48" spans="1:21" x14ac:dyDescent="0.25">
      <c r="B48" s="125"/>
      <c r="C48" s="126" t="str">
        <f ca="1">IFERROR(INDEX(Calculations!$E$7:$E$18,MATCH(Calculations!$GY44,INDEX(Calculations!$DA$7:$EE$18,,MATCH(C42,Calculations!$DA$6:$EE$6,0)),0)),"")</f>
        <v/>
      </c>
      <c r="D48" s="88"/>
      <c r="E48" s="125"/>
      <c r="F48" s="126" t="str">
        <f ca="1">IFERROR(INDEX(Calculations!$E$7:$E$18,MATCH(Calculations!$GY44,INDEX(Calculations!$DA$7:$EE$18,,MATCH(F42,Calculations!$DA$6:$EE$6,0)),0)),"")</f>
        <v/>
      </c>
      <c r="G48" s="88"/>
      <c r="H48" s="125"/>
      <c r="I48" s="126" t="str">
        <f ca="1">IFERROR(INDEX(Calculations!$E$7:$E$18,MATCH(Calculations!$GY44,INDEX(Calculations!$DA$7:$EE$18,,MATCH(I42,Calculations!$DA$6:$EE$6,0)),0)),"")</f>
        <v/>
      </c>
      <c r="J48" s="88"/>
      <c r="K48" s="125"/>
      <c r="L48" s="126" t="str">
        <f ca="1">IFERROR(INDEX(Calculations!$E$7:$E$18,MATCH(Calculations!$GY44,INDEX(Calculations!$DA$7:$EE$18,,MATCH(L42,Calculations!$DA$6:$EE$6,0)),0)),"")</f>
        <v/>
      </c>
      <c r="M48" s="88"/>
      <c r="N48" s="125"/>
      <c r="O48" s="126" t="str">
        <f ca="1">IFERROR(INDEX(Calculations!$E$7:$E$18,MATCH(Calculations!$GY44,INDEX(Calculations!$DA$7:$EE$18,,MATCH(O42,Calculations!$DA$6:$EE$6,0)),0)),"")</f>
        <v/>
      </c>
      <c r="P48" s="88"/>
      <c r="Q48" s="125"/>
      <c r="R48" s="126" t="str">
        <f ca="1">IFERROR(INDEX(Calculations!$E$7:$E$18,MATCH(Calculations!$GY44,INDEX(Calculations!$DA$7:$EE$18,,MATCH(R42,Calculations!$DA$6:$EE$6,0)),0)),"")</f>
        <v/>
      </c>
      <c r="S48" s="88"/>
      <c r="T48" s="125"/>
      <c r="U48" s="126" t="str">
        <f ca="1">IFERROR(INDEX(Calculations!$E$7:$E$18,MATCH(Calculations!$GY44,INDEX(Calculations!$DA$7:$EE$18,,MATCH(U42,Calculations!$DA$6:$EE$6,0)),0)),"")</f>
        <v/>
      </c>
    </row>
    <row r="49" spans="2:21" ht="8.1" customHeight="1" x14ac:dyDescent="0.25">
      <c r="B49" s="89"/>
      <c r="C49" s="90"/>
      <c r="D49" s="90"/>
      <c r="E49" s="89"/>
      <c r="F49" s="90"/>
      <c r="G49" s="90"/>
      <c r="H49" s="89"/>
      <c r="I49" s="90"/>
      <c r="J49" s="90"/>
      <c r="K49" s="89"/>
      <c r="L49" s="90"/>
      <c r="M49" s="90"/>
      <c r="N49" s="89"/>
      <c r="O49" s="90"/>
      <c r="P49" s="90"/>
      <c r="Q49" s="89"/>
      <c r="R49" s="90"/>
      <c r="S49" s="90"/>
      <c r="T49" s="89"/>
      <c r="U49" s="90"/>
    </row>
    <row r="50" spans="2:21" ht="24" customHeight="1" x14ac:dyDescent="0.25">
      <c r="B50" s="120"/>
      <c r="C50" s="121">
        <f>IFERROR(IF(LEN(U42)&lt;1,"",IF(MONTH(U42+1)=MONTH(U42),U42+1,"")),"")</f>
        <v>44956</v>
      </c>
      <c r="D50" s="87"/>
      <c r="E50" s="120"/>
      <c r="F50" s="121">
        <f>IFERROR(IF(LEN(C50)&lt;1,"",IF(MONTH(C50+1)=MONTH(C50),C50+1,"")),"")</f>
        <v>44957</v>
      </c>
      <c r="G50" s="87"/>
      <c r="H50" s="120"/>
      <c r="I50" s="121" t="str">
        <f>IFERROR(IF(LEN(F50)&lt;1,"",IF(MONTH(F50+1)=MONTH(F50),F50+1,"")),"")</f>
        <v/>
      </c>
      <c r="J50" s="87"/>
      <c r="K50" s="120"/>
      <c r="L50" s="121" t="str">
        <f>IFERROR(IF(LEN(I50)&lt;1,"",IF(MONTH(I50+1)=MONTH(I50),I50+1,"")),"")</f>
        <v/>
      </c>
      <c r="M50" s="87"/>
      <c r="N50" s="120"/>
      <c r="O50" s="121" t="str">
        <f>IFERROR(IF(LEN(L50)&lt;1,"",IF(MONTH(L50+1)=MONTH(L50),L50+1,"")),"")</f>
        <v/>
      </c>
      <c r="P50" s="87"/>
      <c r="Q50" s="120"/>
      <c r="R50" s="121" t="str">
        <f>IFERROR(IF(LEN(O50)&lt;1,"",IF(MONTH(O50+1)=MONTH(O50),O50+1,"")),"")</f>
        <v/>
      </c>
      <c r="S50" s="87"/>
      <c r="T50" s="120"/>
      <c r="U50" s="121" t="str">
        <f>IFERROR(IF(LEN(R50)&lt;1,"",IF(MONTH(R50+1)=MONTH(R50),R50+1,"")),"")</f>
        <v/>
      </c>
    </row>
    <row r="51" spans="2:21" x14ac:dyDescent="0.25">
      <c r="B51" s="122"/>
      <c r="C51" s="123" t="str">
        <f ca="1">IFERROR(INDEX(Calculations!$E$7:$E$18,MATCH(Calculations!$GY47,INDEX(Calculations!$DA$7:$EE$18,,MATCH(C50,Calculations!$DA$6:$EE$6,0)),0)),"")</f>
        <v>Phase 2: Design</v>
      </c>
      <c r="D51" s="88"/>
      <c r="E51" s="122"/>
      <c r="F51" s="123" t="str">
        <f ca="1">IFERROR(INDEX(Calculations!$E$7:$E$18,MATCH(Calculations!$GY47,INDEX(Calculations!$DA$7:$EE$18,,MATCH(F50,Calculations!$DA$6:$EE$6,0)),0)),"")</f>
        <v>Phase 2: Design</v>
      </c>
      <c r="G51" s="88"/>
      <c r="H51" s="122"/>
      <c r="I51" s="123" t="str">
        <f>IFERROR(INDEX(Calculations!$E$7:$E$18,MATCH(Calculations!$GY47,INDEX(Calculations!$DA$7:$EE$18,,MATCH(I50,Calculations!$DA$6:$EE$6,0)),0)),"")</f>
        <v/>
      </c>
      <c r="J51" s="88"/>
      <c r="K51" s="122"/>
      <c r="L51" s="123" t="str">
        <f>IFERROR(INDEX(Calculations!$E$7:$E$18,MATCH(Calculations!$GY47,INDEX(Calculations!$DA$7:$EE$18,,MATCH(L50,Calculations!$DA$6:$EE$6,0)),0)),"")</f>
        <v/>
      </c>
      <c r="M51" s="88"/>
      <c r="N51" s="122"/>
      <c r="O51" s="123" t="str">
        <f>IFERROR(INDEX(Calculations!$E$7:$E$18,MATCH(Calculations!$GY47,INDEX(Calculations!$DA$7:$EE$18,,MATCH(O50,Calculations!$DA$6:$EE$6,0)),0)),"")</f>
        <v/>
      </c>
      <c r="P51" s="88"/>
      <c r="Q51" s="122"/>
      <c r="R51" s="123" t="str">
        <f>IFERROR(INDEX(Calculations!$E$7:$E$18,MATCH(Calculations!$GY47,INDEX(Calculations!$DA$7:$EE$18,,MATCH(R50,Calculations!$DA$6:$EE$6,0)),0)),"")</f>
        <v/>
      </c>
      <c r="S51" s="88"/>
      <c r="T51" s="122"/>
      <c r="U51" s="123" t="str">
        <f>IFERROR(INDEX(Calculations!$E$7:$E$18,MATCH(Calculations!$GY47,INDEX(Calculations!$DA$7:$EE$18,,MATCH(U50,Calculations!$DA$6:$EE$6,0)),0)),"")</f>
        <v/>
      </c>
    </row>
    <row r="52" spans="2:21" x14ac:dyDescent="0.25">
      <c r="B52" s="124"/>
      <c r="C52" s="123" t="str">
        <f ca="1">IFERROR(INDEX(Calculations!$E$7:$E$18,MATCH(Calculations!$GY48,INDEX(Calculations!$DA$7:$EE$18,,MATCH(C50,Calculations!$DA$6:$EE$6,0)),0)),"")</f>
        <v xml:space="preserve">Create detailed design specifications </v>
      </c>
      <c r="D52" s="88"/>
      <c r="E52" s="124"/>
      <c r="F52" s="123" t="str">
        <f ca="1">IFERROR(INDEX(Calculations!$E$7:$E$18,MATCH(Calculations!$GY48,INDEX(Calculations!$DA$7:$EE$18,,MATCH(F50,Calculations!$DA$6:$EE$6,0)),0)),"")</f>
        <v xml:space="preserve">Create detailed design specifications </v>
      </c>
      <c r="G52" s="88"/>
      <c r="H52" s="124"/>
      <c r="I52" s="123" t="str">
        <f>IFERROR(INDEX(Calculations!$E$7:$E$18,MATCH(Calculations!$GY48,INDEX(Calculations!$DA$7:$EE$18,,MATCH(I50,Calculations!$DA$6:$EE$6,0)),0)),"")</f>
        <v/>
      </c>
      <c r="J52" s="88"/>
      <c r="K52" s="124"/>
      <c r="L52" s="123" t="str">
        <f>IFERROR(INDEX(Calculations!$E$7:$E$18,MATCH(Calculations!$GY48,INDEX(Calculations!$DA$7:$EE$18,,MATCH(L50,Calculations!$DA$6:$EE$6,0)),0)),"")</f>
        <v/>
      </c>
      <c r="M52" s="88"/>
      <c r="N52" s="124"/>
      <c r="O52" s="123" t="str">
        <f>IFERROR(INDEX(Calculations!$E$7:$E$18,MATCH(Calculations!$GY48,INDEX(Calculations!$DA$7:$EE$18,,MATCH(O50,Calculations!$DA$6:$EE$6,0)),0)),"")</f>
        <v/>
      </c>
      <c r="P52" s="88"/>
      <c r="Q52" s="124"/>
      <c r="R52" s="123" t="str">
        <f>IFERROR(INDEX(Calculations!$E$7:$E$18,MATCH(Calculations!$GY48,INDEX(Calculations!$DA$7:$EE$18,,MATCH(R50,Calculations!$DA$6:$EE$6,0)),0)),"")</f>
        <v/>
      </c>
      <c r="S52" s="88"/>
      <c r="T52" s="124"/>
      <c r="U52" s="123" t="str">
        <f>IFERROR(INDEX(Calculations!$E$7:$E$18,MATCH(Calculations!$GY48,INDEX(Calculations!$DA$7:$EE$18,,MATCH(U50,Calculations!$DA$6:$EE$6,0)),0)),"")</f>
        <v/>
      </c>
    </row>
    <row r="53" spans="2:21" x14ac:dyDescent="0.25">
      <c r="B53" s="124"/>
      <c r="C53" s="123" t="str">
        <f ca="1">IFERROR(INDEX(Calculations!$E$7:$E$18,MATCH(Calculations!$GY49,INDEX(Calculations!$DA$7:$EE$18,,MATCH(C50,Calculations!$DA$6:$EE$6,0)),0)),"")</f>
        <v>Review and approve design</v>
      </c>
      <c r="D53" s="88"/>
      <c r="E53" s="124"/>
      <c r="F53" s="123" t="str">
        <f ca="1">IFERROR(INDEX(Calculations!$E$7:$E$18,MATCH(Calculations!$GY49,INDEX(Calculations!$DA$7:$EE$18,,MATCH(F50,Calculations!$DA$6:$EE$6,0)),0)),"")</f>
        <v>Review and approve design</v>
      </c>
      <c r="G53" s="88"/>
      <c r="H53" s="124"/>
      <c r="I53" s="123" t="str">
        <f>IFERROR(INDEX(Calculations!$E$7:$E$18,MATCH(Calculations!$GY49,INDEX(Calculations!$DA$7:$EE$18,,MATCH(I50,Calculations!$DA$6:$EE$6,0)),0)),"")</f>
        <v/>
      </c>
      <c r="J53" s="88"/>
      <c r="K53" s="124"/>
      <c r="L53" s="123" t="str">
        <f>IFERROR(INDEX(Calculations!$E$7:$E$18,MATCH(Calculations!$GY49,INDEX(Calculations!$DA$7:$EE$18,,MATCH(L50,Calculations!$DA$6:$EE$6,0)),0)),"")</f>
        <v/>
      </c>
      <c r="M53" s="88"/>
      <c r="N53" s="124"/>
      <c r="O53" s="123" t="str">
        <f>IFERROR(INDEX(Calculations!$E$7:$E$18,MATCH(Calculations!$GY49,INDEX(Calculations!$DA$7:$EE$18,,MATCH(O50,Calculations!$DA$6:$EE$6,0)),0)),"")</f>
        <v/>
      </c>
      <c r="P53" s="88"/>
      <c r="Q53" s="124"/>
      <c r="R53" s="123" t="str">
        <f>IFERROR(INDEX(Calculations!$E$7:$E$18,MATCH(Calculations!$GY49,INDEX(Calculations!$DA$7:$EE$18,,MATCH(R50,Calculations!$DA$6:$EE$6,0)),0)),"")</f>
        <v/>
      </c>
      <c r="S53" s="88"/>
      <c r="T53" s="124"/>
      <c r="U53" s="123" t="str">
        <f>IFERROR(INDEX(Calculations!$E$7:$E$18,MATCH(Calculations!$GY49,INDEX(Calculations!$DA$7:$EE$18,,MATCH(U50,Calculations!$DA$6:$EE$6,0)),0)),"")</f>
        <v/>
      </c>
    </row>
    <row r="54" spans="2:21" x14ac:dyDescent="0.25">
      <c r="B54" s="124"/>
      <c r="C54" s="123" t="str">
        <f ca="1">IFERROR(INDEX(Calculations!$E$7:$E$18,MATCH(Calculations!$GY50,INDEX(Calculations!$DA$7:$EE$18,,MATCH(C50,Calculations!$DA$6:$EE$6,0)),0)),"")</f>
        <v/>
      </c>
      <c r="D54" s="88"/>
      <c r="E54" s="124"/>
      <c r="F54" s="123" t="str">
        <f ca="1">IFERROR(INDEX(Calculations!$E$7:$E$18,MATCH(Calculations!$GY50,INDEX(Calculations!$DA$7:$EE$18,,MATCH(F50,Calculations!$DA$6:$EE$6,0)),0)),"")</f>
        <v>Design Approved</v>
      </c>
      <c r="G54" s="88"/>
      <c r="H54" s="124"/>
      <c r="I54" s="123" t="str">
        <f>IFERROR(INDEX(Calculations!$E$7:$E$18,MATCH(Calculations!$GY50,INDEX(Calculations!$DA$7:$EE$18,,MATCH(I50,Calculations!$DA$6:$EE$6,0)),0)),"")</f>
        <v/>
      </c>
      <c r="J54" s="88"/>
      <c r="K54" s="124"/>
      <c r="L54" s="123" t="str">
        <f>IFERROR(INDEX(Calculations!$E$7:$E$18,MATCH(Calculations!$GY50,INDEX(Calculations!$DA$7:$EE$18,,MATCH(L50,Calculations!$DA$6:$EE$6,0)),0)),"")</f>
        <v/>
      </c>
      <c r="M54" s="88"/>
      <c r="N54" s="124"/>
      <c r="O54" s="123" t="str">
        <f>IFERROR(INDEX(Calculations!$E$7:$E$18,MATCH(Calculations!$GY50,INDEX(Calculations!$DA$7:$EE$18,,MATCH(O50,Calculations!$DA$6:$EE$6,0)),0)),"")</f>
        <v/>
      </c>
      <c r="P54" s="88"/>
      <c r="Q54" s="124"/>
      <c r="R54" s="123" t="str">
        <f>IFERROR(INDEX(Calculations!$E$7:$E$18,MATCH(Calculations!$GY50,INDEX(Calculations!$DA$7:$EE$18,,MATCH(R50,Calculations!$DA$6:$EE$6,0)),0)),"")</f>
        <v/>
      </c>
      <c r="S54" s="88"/>
      <c r="T54" s="124"/>
      <c r="U54" s="123" t="str">
        <f>IFERROR(INDEX(Calculations!$E$7:$E$18,MATCH(Calculations!$GY50,INDEX(Calculations!$DA$7:$EE$18,,MATCH(U50,Calculations!$DA$6:$EE$6,0)),0)),"")</f>
        <v/>
      </c>
    </row>
    <row r="55" spans="2:21" x14ac:dyDescent="0.25">
      <c r="B55" s="124"/>
      <c r="C55" s="123" t="str">
        <f ca="1">IFERROR(INDEX(Calculations!$E$7:$E$18,MATCH(Calculations!$GY51,INDEX(Calculations!$DA$7:$EE$18,,MATCH(C50,Calculations!$DA$6:$EE$6,0)),0)),"")</f>
        <v/>
      </c>
      <c r="D55" s="88"/>
      <c r="E55" s="124"/>
      <c r="F55" s="123" t="str">
        <f ca="1">IFERROR(INDEX(Calculations!$E$7:$E$18,MATCH(Calculations!$GY51,INDEX(Calculations!$DA$7:$EE$18,,MATCH(F50,Calculations!$DA$6:$EE$6,0)),0)),"")</f>
        <v/>
      </c>
      <c r="G55" s="88"/>
      <c r="H55" s="124"/>
      <c r="I55" s="123" t="str">
        <f>IFERROR(INDEX(Calculations!$E$7:$E$18,MATCH(Calculations!$GY51,INDEX(Calculations!$DA$7:$EE$18,,MATCH(I50,Calculations!$DA$6:$EE$6,0)),0)),"")</f>
        <v/>
      </c>
      <c r="J55" s="88"/>
      <c r="K55" s="124"/>
      <c r="L55" s="123" t="str">
        <f>IFERROR(INDEX(Calculations!$E$7:$E$18,MATCH(Calculations!$GY51,INDEX(Calculations!$DA$7:$EE$18,,MATCH(L50,Calculations!$DA$6:$EE$6,0)),0)),"")</f>
        <v/>
      </c>
      <c r="M55" s="88"/>
      <c r="N55" s="124"/>
      <c r="O55" s="123" t="str">
        <f>IFERROR(INDEX(Calculations!$E$7:$E$18,MATCH(Calculations!$GY51,INDEX(Calculations!$DA$7:$EE$18,,MATCH(O50,Calculations!$DA$6:$EE$6,0)),0)),"")</f>
        <v/>
      </c>
      <c r="P55" s="88"/>
      <c r="Q55" s="124"/>
      <c r="R55" s="123" t="str">
        <f>IFERROR(INDEX(Calculations!$E$7:$E$18,MATCH(Calculations!$GY51,INDEX(Calculations!$DA$7:$EE$18,,MATCH(R50,Calculations!$DA$6:$EE$6,0)),0)),"")</f>
        <v/>
      </c>
      <c r="S55" s="88"/>
      <c r="T55" s="124"/>
      <c r="U55" s="123" t="str">
        <f>IFERROR(INDEX(Calculations!$E$7:$E$18,MATCH(Calculations!$GY51,INDEX(Calculations!$DA$7:$EE$18,,MATCH(U50,Calculations!$DA$6:$EE$6,0)),0)),"")</f>
        <v/>
      </c>
    </row>
    <row r="56" spans="2:21" x14ac:dyDescent="0.25">
      <c r="B56" s="125"/>
      <c r="C56" s="126" t="str">
        <f ca="1">IFERROR(INDEX(Calculations!$E$7:$E$18,MATCH(Calculations!$GY52,INDEX(Calculations!$DA$7:$EE$18,,MATCH(C50,Calculations!$DA$6:$EE$6,0)),0)),"")</f>
        <v/>
      </c>
      <c r="D56" s="88"/>
      <c r="E56" s="125"/>
      <c r="F56" s="126" t="str">
        <f ca="1">IFERROR(INDEX(Calculations!$E$7:$E$18,MATCH(Calculations!$GY52,INDEX(Calculations!$DA$7:$EE$18,,MATCH(F50,Calculations!$DA$6:$EE$6,0)),0)),"")</f>
        <v/>
      </c>
      <c r="G56" s="88"/>
      <c r="H56" s="125"/>
      <c r="I56" s="126" t="str">
        <f>IFERROR(INDEX(Calculations!$E$7:$E$18,MATCH(Calculations!$GY52,INDEX(Calculations!$DA$7:$EE$18,,MATCH(I50,Calculations!$DA$6:$EE$6,0)),0)),"")</f>
        <v/>
      </c>
      <c r="J56" s="88"/>
      <c r="K56" s="125"/>
      <c r="L56" s="126" t="str">
        <f>IFERROR(INDEX(Calculations!$E$7:$E$18,MATCH(Calculations!$GY52,INDEX(Calculations!$DA$7:$EE$18,,MATCH(L50,Calculations!$DA$6:$EE$6,0)),0)),"")</f>
        <v/>
      </c>
      <c r="M56" s="88"/>
      <c r="N56" s="125"/>
      <c r="O56" s="126" t="str">
        <f>IFERROR(INDEX(Calculations!$E$7:$E$18,MATCH(Calculations!$GY52,INDEX(Calculations!$DA$7:$EE$18,,MATCH(O50,Calculations!$DA$6:$EE$6,0)),0)),"")</f>
        <v/>
      </c>
      <c r="P56" s="88"/>
      <c r="Q56" s="125"/>
      <c r="R56" s="126" t="str">
        <f>IFERROR(INDEX(Calculations!$E$7:$E$18,MATCH(Calculations!$GY52,INDEX(Calculations!$DA$7:$EE$18,,MATCH(R50,Calculations!$DA$6:$EE$6,0)),0)),"")</f>
        <v/>
      </c>
      <c r="S56" s="88"/>
      <c r="T56" s="125"/>
      <c r="U56" s="126" t="str">
        <f>IFERROR(INDEX(Calculations!$E$7:$E$18,MATCH(Calculations!$GY52,INDEX(Calculations!$DA$7:$EE$18,,MATCH(U50,Calculations!$DA$6:$EE$6,0)),0)),"")</f>
        <v/>
      </c>
    </row>
    <row r="57" spans="2:21" ht="8.1" customHeight="1" x14ac:dyDescent="0.25">
      <c r="B57" s="89"/>
      <c r="C57" s="90"/>
      <c r="D57" s="90"/>
      <c r="E57" s="89"/>
      <c r="F57" s="90"/>
      <c r="G57" s="90"/>
      <c r="H57" s="89"/>
      <c r="I57" s="90"/>
      <c r="J57" s="90"/>
      <c r="K57" s="89"/>
      <c r="L57" s="90"/>
      <c r="M57" s="90"/>
      <c r="N57" s="89"/>
      <c r="O57" s="90"/>
      <c r="P57" s="90"/>
      <c r="Q57" s="89"/>
      <c r="R57" s="90"/>
      <c r="S57" s="90"/>
      <c r="T57" s="89"/>
      <c r="U57" s="90"/>
    </row>
    <row r="58" spans="2:21" ht="6.95" customHeight="1" x14ac:dyDescent="0.25">
      <c r="B58" s="91"/>
      <c r="C58" s="91"/>
      <c r="D58" s="91"/>
      <c r="E58" s="91"/>
      <c r="F58" s="91"/>
      <c r="G58" s="91"/>
      <c r="H58" s="91"/>
      <c r="I58" s="91"/>
      <c r="J58" s="91"/>
      <c r="K58" s="91"/>
      <c r="L58" s="91"/>
      <c r="M58" s="91"/>
      <c r="N58" s="91"/>
      <c r="O58" s="91"/>
      <c r="P58" s="91"/>
      <c r="Q58" s="91"/>
      <c r="R58" s="91"/>
      <c r="S58" s="91"/>
      <c r="T58" s="91"/>
      <c r="U58" s="91"/>
    </row>
    <row r="59" spans="2:21" ht="23.1" customHeight="1" x14ac:dyDescent="0.25">
      <c r="B59" s="92"/>
      <c r="C59" s="92"/>
      <c r="D59" s="92"/>
      <c r="E59" s="92"/>
      <c r="F59" s="92"/>
      <c r="G59" s="92"/>
      <c r="H59" s="92"/>
      <c r="I59" s="92"/>
      <c r="J59" s="92"/>
      <c r="K59" s="92"/>
      <c r="L59" s="92"/>
      <c r="M59" s="92"/>
      <c r="N59" s="92"/>
      <c r="O59" s="92"/>
      <c r="P59" s="92"/>
      <c r="Q59" s="92"/>
      <c r="R59" s="92"/>
      <c r="S59" s="92"/>
      <c r="T59" s="92"/>
      <c r="U59" s="92"/>
    </row>
  </sheetData>
  <sheetProtection algorithmName="SHA-512" hashValue="V+pS27VutY3vQQdF+PO+cm7dULCnEm24eiFtjDDMjJn91VPYkBXjS8ioIlvqNuu/wxk0eqadTuGXceG22EwY6g==" saltValue="VV2gaVXYmFTn3htEyPNisA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7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4">
        <x14:dataValidation type="list" allowBlank="1" showInputMessage="1" showErrorMessage="1" xr:uid="{9A604988-7F5D-4E36-A318-1169489DBBFF}">
          <x14:formula1>
            <xm:f>Calculations!$CH$24:$CH$35</xm:f>
          </x14:formula1>
          <xm:sqref>I6</xm:sqref>
        </x14:dataValidation>
        <x14:dataValidation type="list" allowBlank="1" showInputMessage="1" showErrorMessage="1" xr:uid="{0A7A0C83-BD28-4C94-9369-F97D386D647D}">
          <x14:formula1>
            <xm:f>OFFSET(Calculations!$CI$38,0,0,1+MAX(Calculations!$CG$39:$CG$43),1)</xm:f>
          </x14:formula1>
          <xm:sqref>L6</xm:sqref>
        </x14:dataValidation>
        <x14:dataValidation type="list" allowBlank="1" showInputMessage="1" showErrorMessage="1" xr:uid="{596BDEB4-5715-4A62-A608-1FE12FB47CEE}">
          <x14:formula1>
            <xm:f>OFFSET(Calculations!$FP$6,,,Calculations!$FP$5)</xm:f>
          </x14:formula1>
          <xm:sqref>R6</xm:sqref>
        </x14:dataValidation>
        <x14:dataValidation type="list" allowBlank="1" showInputMessage="1" showErrorMessage="1" xr:uid="{43DD0B29-C8AB-4297-A248-9FB98E584A33}">
          <x14:formula1>
            <xm:f>OFFSET(Calculations!$FA$6,,,Calculations!$FA$5+1)</xm:f>
          </x14:formula1>
          <xm:sqref>O6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C269EE-8E4D-4AF9-B699-E9ABDB3EA59A}">
  <sheetPr codeName="Sheet7">
    <pageSetUpPr autoPageBreaks="0" fitToPage="1"/>
  </sheetPr>
  <dimension ref="A1:N37"/>
  <sheetViews>
    <sheetView showGridLines="0" showRowColHeaders="0" zoomScaleNormal="10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16" customWidth="1"/>
    <col min="2" max="2" width="3.7109375" style="1" customWidth="1"/>
    <col min="3" max="3" width="21.7109375" style="1" customWidth="1"/>
    <col min="4" max="4" width="3.7109375" style="1" customWidth="1"/>
    <col min="5" max="5" width="21.7109375" style="1" customWidth="1"/>
    <col min="6" max="6" width="3.7109375" style="1" customWidth="1"/>
    <col min="7" max="7" width="21.7109375" style="1" customWidth="1"/>
    <col min="8" max="8" width="3.7109375" style="1" customWidth="1"/>
    <col min="9" max="9" width="21.7109375" style="1" customWidth="1"/>
    <col min="10" max="10" width="3.7109375" style="1" customWidth="1"/>
    <col min="11" max="11" width="21.7109375" style="1" customWidth="1"/>
    <col min="12" max="12" width="3.7109375" style="1" customWidth="1"/>
    <col min="13" max="13" width="21.7109375" style="1" customWidth="1"/>
    <col min="14" max="14" width="3.7109375" style="1" customWidth="1"/>
    <col min="15" max="15" width="2.7109375" style="1" customWidth="1"/>
    <col min="16" max="16384" width="9.140625" style="1"/>
  </cols>
  <sheetData>
    <row r="1" spans="1:14" s="5" customFormat="1" ht="6.75" customHeight="1" x14ac:dyDescent="0.25">
      <c r="B1" s="6"/>
      <c r="E1" s="7"/>
      <c r="F1" s="7"/>
      <c r="G1" s="7"/>
    </row>
    <row r="2" spans="1:14" s="8" customFormat="1" ht="20.100000000000001" customHeight="1" x14ac:dyDescent="0.25">
      <c r="B2" s="42"/>
      <c r="C2" s="130" t="s">
        <v>212</v>
      </c>
      <c r="D2" s="43"/>
      <c r="E2" s="43"/>
      <c r="F2" s="43"/>
      <c r="G2" s="43"/>
      <c r="H2" s="43"/>
      <c r="I2" s="43"/>
      <c r="J2" s="43"/>
      <c r="K2" s="44"/>
      <c r="L2" s="44"/>
      <c r="M2" s="43"/>
      <c r="N2" s="43"/>
    </row>
    <row r="3" spans="1:14" s="9" customFormat="1" ht="24" customHeight="1" x14ac:dyDescent="0.25">
      <c r="B3" s="45"/>
      <c r="C3" s="131" t="s">
        <v>203</v>
      </c>
      <c r="D3" s="46"/>
      <c r="E3" s="46"/>
      <c r="F3" s="46"/>
      <c r="G3" s="46"/>
      <c r="H3" s="46"/>
      <c r="I3" s="46"/>
      <c r="J3" s="46"/>
      <c r="K3" s="47"/>
      <c r="L3" s="47"/>
      <c r="M3" s="46"/>
      <c r="N3" s="46"/>
    </row>
    <row r="4" spans="1:14" s="16" customFormat="1" ht="4.9000000000000004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</row>
    <row r="5" spans="1:14" s="16" customFormat="1" ht="4.9000000000000004" customHeight="1" x14ac:dyDescent="0.25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</row>
    <row r="6" spans="1:14" x14ac:dyDescent="0.25">
      <c r="A6" s="48"/>
      <c r="B6" s="24"/>
      <c r="C6" s="25"/>
      <c r="D6" s="25"/>
      <c r="E6" s="25"/>
      <c r="F6" s="25"/>
      <c r="G6" s="26"/>
      <c r="H6" s="25"/>
      <c r="I6" s="25"/>
      <c r="J6" s="25"/>
      <c r="K6" s="25"/>
      <c r="L6" s="25"/>
      <c r="M6" s="25"/>
      <c r="N6" s="27"/>
    </row>
    <row r="7" spans="1:14" ht="29.25" customHeight="1" x14ac:dyDescent="0.25">
      <c r="B7" s="28"/>
      <c r="C7" s="34" t="s">
        <v>101</v>
      </c>
      <c r="D7"/>
      <c r="E7" s="34" t="s">
        <v>163</v>
      </c>
      <c r="F7"/>
      <c r="G7" s="34" t="s">
        <v>192</v>
      </c>
      <c r="H7"/>
      <c r="I7" s="34" t="s">
        <v>193</v>
      </c>
      <c r="J7"/>
      <c r="K7" s="34" t="s">
        <v>83</v>
      </c>
      <c r="L7"/>
      <c r="M7" s="34" t="s">
        <v>80</v>
      </c>
      <c r="N7" s="29"/>
    </row>
    <row r="8" spans="1:14" ht="24" customHeight="1" x14ac:dyDescent="0.25">
      <c r="B8" s="28"/>
      <c r="C8" s="108" t="s">
        <v>97</v>
      </c>
      <c r="D8"/>
      <c r="E8" s="108" t="s">
        <v>97</v>
      </c>
      <c r="F8"/>
      <c r="G8" s="108" t="s">
        <v>97</v>
      </c>
      <c r="H8"/>
      <c r="I8" s="108" t="s">
        <v>97</v>
      </c>
      <c r="J8"/>
      <c r="K8" s="108" t="s">
        <v>97</v>
      </c>
      <c r="L8"/>
      <c r="M8" s="108" t="s">
        <v>97</v>
      </c>
      <c r="N8" s="29"/>
    </row>
    <row r="9" spans="1:14" x14ac:dyDescent="0.25">
      <c r="B9" s="28"/>
      <c r="C9"/>
      <c r="D9"/>
      <c r="E9"/>
      <c r="F9"/>
      <c r="G9"/>
      <c r="H9"/>
      <c r="I9"/>
      <c r="J9"/>
      <c r="K9"/>
      <c r="L9"/>
      <c r="M9"/>
      <c r="N9" s="29"/>
    </row>
    <row r="10" spans="1:14" x14ac:dyDescent="0.25">
      <c r="B10" s="28"/>
      <c r="C10"/>
      <c r="D10"/>
      <c r="E10"/>
      <c r="F10"/>
      <c r="G10"/>
      <c r="H10"/>
      <c r="I10"/>
      <c r="J10"/>
      <c r="K10"/>
      <c r="L10"/>
      <c r="M10"/>
      <c r="N10" s="29"/>
    </row>
    <row r="11" spans="1:14" x14ac:dyDescent="0.25">
      <c r="B11" s="28"/>
      <c r="C11"/>
      <c r="D11"/>
      <c r="E11"/>
      <c r="F11"/>
      <c r="G11"/>
      <c r="H11"/>
      <c r="I11"/>
      <c r="J11"/>
      <c r="K11"/>
      <c r="L11"/>
      <c r="M11"/>
      <c r="N11" s="29"/>
    </row>
    <row r="12" spans="1:14" x14ac:dyDescent="0.25">
      <c r="B12" s="30"/>
      <c r="C12" s="23"/>
      <c r="D12"/>
      <c r="E12"/>
      <c r="F12"/>
      <c r="G12"/>
      <c r="H12"/>
      <c r="I12"/>
      <c r="J12"/>
      <c r="K12"/>
      <c r="L12"/>
      <c r="M12"/>
      <c r="N12" s="29"/>
    </row>
    <row r="13" spans="1:14" x14ac:dyDescent="0.25">
      <c r="B13" s="30"/>
      <c r="C13" s="23"/>
      <c r="D13"/>
      <c r="E13"/>
      <c r="F13"/>
      <c r="G13"/>
      <c r="H13"/>
      <c r="I13"/>
      <c r="J13"/>
      <c r="K13"/>
      <c r="L13"/>
      <c r="M13"/>
      <c r="N13" s="29"/>
    </row>
    <row r="14" spans="1:14" x14ac:dyDescent="0.25">
      <c r="B14" s="30"/>
      <c r="C14" s="23"/>
      <c r="D14"/>
      <c r="E14"/>
      <c r="F14"/>
      <c r="G14"/>
      <c r="H14"/>
      <c r="I14"/>
      <c r="J14"/>
      <c r="K14"/>
      <c r="L14"/>
      <c r="M14"/>
      <c r="N14" s="29"/>
    </row>
    <row r="15" spans="1:14" x14ac:dyDescent="0.25">
      <c r="B15" s="30"/>
      <c r="C15" s="23"/>
      <c r="D15"/>
      <c r="E15"/>
      <c r="F15"/>
      <c r="G15"/>
      <c r="H15"/>
      <c r="I15"/>
      <c r="J15"/>
      <c r="K15"/>
      <c r="L15"/>
      <c r="M15"/>
      <c r="N15" s="29"/>
    </row>
    <row r="16" spans="1:14" x14ac:dyDescent="0.25">
      <c r="B16" s="30"/>
      <c r="C16" s="23"/>
      <c r="D16"/>
      <c r="E16"/>
      <c r="F16"/>
      <c r="G16"/>
      <c r="H16"/>
      <c r="I16"/>
      <c r="J16"/>
      <c r="K16"/>
      <c r="L16"/>
      <c r="M16"/>
      <c r="N16" s="29"/>
    </row>
    <row r="17" spans="2:14" ht="24" customHeight="1" x14ac:dyDescent="0.25">
      <c r="B17" s="30"/>
      <c r="C17" s="23"/>
      <c r="D17"/>
      <c r="E17"/>
      <c r="F17"/>
      <c r="G17"/>
      <c r="H17"/>
      <c r="I17"/>
      <c r="J17"/>
      <c r="K17" s="41" t="s">
        <v>210</v>
      </c>
      <c r="L17" s="14"/>
      <c r="M17" s="41" t="s">
        <v>206</v>
      </c>
      <c r="N17" s="29"/>
    </row>
    <row r="18" spans="2:14" ht="20.100000000000001" customHeight="1" x14ac:dyDescent="0.25">
      <c r="B18" s="28"/>
      <c r="C18"/>
      <c r="D18"/>
      <c r="E18"/>
      <c r="F18"/>
      <c r="G18"/>
      <c r="H18"/>
      <c r="I18"/>
      <c r="J18"/>
      <c r="K18" s="136">
        <f ca="1">Calculations!FX15</f>
        <v>43</v>
      </c>
      <c r="L18" s="14"/>
      <c r="M18" s="136">
        <f>Calculations!FZ15</f>
        <v>2</v>
      </c>
      <c r="N18" s="29"/>
    </row>
    <row r="19" spans="2:14" ht="15.75" customHeight="1" x14ac:dyDescent="0.25">
      <c r="B19" s="28"/>
      <c r="C19"/>
      <c r="D19"/>
      <c r="E19"/>
      <c r="F19"/>
      <c r="G19"/>
      <c r="H19"/>
      <c r="I19"/>
      <c r="J19"/>
      <c r="K19" s="14"/>
      <c r="L19" s="14"/>
      <c r="M19" s="14"/>
      <c r="N19" s="29"/>
    </row>
    <row r="20" spans="2:14" ht="24" customHeight="1" x14ac:dyDescent="0.25">
      <c r="B20" s="28"/>
      <c r="C20"/>
      <c r="D20"/>
      <c r="E20"/>
      <c r="F20"/>
      <c r="G20"/>
      <c r="H20"/>
      <c r="I20"/>
      <c r="J20"/>
      <c r="K20" s="41" t="s">
        <v>202</v>
      </c>
      <c r="L20" s="14"/>
      <c r="M20" s="41" t="s">
        <v>204</v>
      </c>
      <c r="N20" s="29"/>
    </row>
    <row r="21" spans="2:14" ht="20.100000000000001" customHeight="1" x14ac:dyDescent="0.25">
      <c r="B21" s="28"/>
      <c r="C21"/>
      <c r="D21"/>
      <c r="E21"/>
      <c r="F21"/>
      <c r="G21"/>
      <c r="H21"/>
      <c r="I21"/>
      <c r="J21"/>
      <c r="K21" s="136">
        <f ca="1">Calculations!FX18</f>
        <v>68</v>
      </c>
      <c r="L21" s="14"/>
      <c r="M21" s="136">
        <f>Calculations!FZ18</f>
        <v>4</v>
      </c>
      <c r="N21" s="29"/>
    </row>
    <row r="22" spans="2:14" x14ac:dyDescent="0.25">
      <c r="B22" s="28"/>
      <c r="C22"/>
      <c r="D22"/>
      <c r="E22"/>
      <c r="F22"/>
      <c r="G22"/>
      <c r="H22"/>
      <c r="I22"/>
      <c r="J22"/>
      <c r="K22"/>
      <c r="L22"/>
      <c r="M22"/>
      <c r="N22" s="29"/>
    </row>
    <row r="23" spans="2:14" ht="24" customHeight="1" x14ac:dyDescent="0.25">
      <c r="B23" s="28"/>
      <c r="C23"/>
      <c r="D23"/>
      <c r="E23"/>
      <c r="F23"/>
      <c r="G23"/>
      <c r="H23"/>
      <c r="I23"/>
      <c r="J23"/>
      <c r="K23" s="41" t="s">
        <v>198</v>
      </c>
      <c r="L23"/>
      <c r="M23" s="41" t="s">
        <v>205</v>
      </c>
      <c r="N23" s="29"/>
    </row>
    <row r="24" spans="2:14" ht="20.100000000000001" customHeight="1" x14ac:dyDescent="0.25">
      <c r="B24" s="28"/>
      <c r="C24"/>
      <c r="D24"/>
      <c r="E24"/>
      <c r="F24"/>
      <c r="G24"/>
      <c r="H24"/>
      <c r="I24"/>
      <c r="J24"/>
      <c r="K24" s="136">
        <f ca="1">Calculations!FX21</f>
        <v>6</v>
      </c>
      <c r="L24"/>
      <c r="M24" s="136">
        <f>Calculations!FZ21</f>
        <v>2</v>
      </c>
      <c r="N24" s="29"/>
    </row>
    <row r="25" spans="2:14" x14ac:dyDescent="0.25">
      <c r="B25" s="28"/>
      <c r="C25"/>
      <c r="D25"/>
      <c r="E25"/>
      <c r="F25"/>
      <c r="G25"/>
      <c r="H25"/>
      <c r="I25"/>
      <c r="J25"/>
      <c r="K25"/>
      <c r="L25"/>
      <c r="M25"/>
      <c r="N25" s="29"/>
    </row>
    <row r="26" spans="2:14" x14ac:dyDescent="0.25">
      <c r="B26" s="28"/>
      <c r="C26"/>
      <c r="D26"/>
      <c r="E26"/>
      <c r="F26"/>
      <c r="G26"/>
      <c r="H26"/>
      <c r="I26"/>
      <c r="J26"/>
      <c r="K26"/>
      <c r="L26"/>
      <c r="M26"/>
      <c r="N26" s="29"/>
    </row>
    <row r="27" spans="2:14" x14ac:dyDescent="0.25">
      <c r="B27" s="28"/>
      <c r="C27"/>
      <c r="D27"/>
      <c r="E27"/>
      <c r="F27"/>
      <c r="G27"/>
      <c r="H27"/>
      <c r="I27"/>
      <c r="J27"/>
      <c r="K27"/>
      <c r="L27"/>
      <c r="M27"/>
      <c r="N27" s="29"/>
    </row>
    <row r="28" spans="2:14" x14ac:dyDescent="0.25">
      <c r="B28" s="28"/>
      <c r="C28"/>
      <c r="D28"/>
      <c r="E28"/>
      <c r="F28"/>
      <c r="G28"/>
      <c r="H28"/>
      <c r="I28"/>
      <c r="J28"/>
      <c r="K28"/>
      <c r="L28"/>
      <c r="M28"/>
      <c r="N28" s="29"/>
    </row>
    <row r="29" spans="2:14" x14ac:dyDescent="0.25">
      <c r="B29" s="28"/>
      <c r="C29"/>
      <c r="D29"/>
      <c r="E29"/>
      <c r="F29"/>
      <c r="G29"/>
      <c r="H29"/>
      <c r="I29"/>
      <c r="J29"/>
      <c r="K29"/>
      <c r="L29"/>
      <c r="M29"/>
      <c r="N29" s="29"/>
    </row>
    <row r="30" spans="2:14" x14ac:dyDescent="0.25">
      <c r="B30" s="28"/>
      <c r="C30"/>
      <c r="D30"/>
      <c r="E30"/>
      <c r="F30"/>
      <c r="G30"/>
      <c r="H30"/>
      <c r="I30"/>
      <c r="J30"/>
      <c r="K30"/>
      <c r="L30"/>
      <c r="M30"/>
      <c r="N30" s="29"/>
    </row>
    <row r="31" spans="2:14" x14ac:dyDescent="0.25">
      <c r="B31" s="28"/>
      <c r="C31"/>
      <c r="D31"/>
      <c r="E31"/>
      <c r="F31"/>
      <c r="G31"/>
      <c r="H31"/>
      <c r="I31"/>
      <c r="J31"/>
      <c r="K31"/>
      <c r="L31"/>
      <c r="M31"/>
      <c r="N31" s="29"/>
    </row>
    <row r="32" spans="2:14" x14ac:dyDescent="0.25">
      <c r="B32" s="28"/>
      <c r="C32"/>
      <c r="D32"/>
      <c r="E32"/>
      <c r="F32"/>
      <c r="G32"/>
      <c r="H32"/>
      <c r="I32"/>
      <c r="J32"/>
      <c r="K32"/>
      <c r="L32"/>
      <c r="M32"/>
      <c r="N32" s="29"/>
    </row>
    <row r="33" spans="1:14" x14ac:dyDescent="0.25">
      <c r="B33" s="28"/>
      <c r="C33"/>
      <c r="D33"/>
      <c r="E33"/>
      <c r="F33"/>
      <c r="G33"/>
      <c r="H33"/>
      <c r="I33"/>
      <c r="J33"/>
      <c r="K33"/>
      <c r="L33"/>
      <c r="M33"/>
      <c r="N33" s="29"/>
    </row>
    <row r="34" spans="1:14" x14ac:dyDescent="0.25">
      <c r="B34" s="28"/>
      <c r="C34"/>
      <c r="D34"/>
      <c r="E34"/>
      <c r="F34"/>
      <c r="G34"/>
      <c r="H34"/>
      <c r="I34"/>
      <c r="J34"/>
      <c r="K34"/>
      <c r="L34"/>
      <c r="M34"/>
      <c r="N34" s="29"/>
    </row>
    <row r="35" spans="1:14" x14ac:dyDescent="0.25">
      <c r="A35" s="4"/>
      <c r="B35" s="3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</row>
    <row r="36" spans="1:14" s="16" customFormat="1" ht="7.15" customHeight="1" x14ac:dyDescent="0.25"/>
    <row r="37" spans="1:14" s="4" customFormat="1" ht="22.9" customHeight="1" x14ac:dyDescent="0.25">
      <c r="B37" s="49"/>
      <c r="C37" s="49"/>
      <c r="D37" s="50"/>
      <c r="E37" s="51"/>
      <c r="F37" s="51"/>
      <c r="G37" s="51"/>
      <c r="H37" s="49"/>
      <c r="I37" s="49"/>
      <c r="J37" s="49"/>
      <c r="K37" s="49"/>
      <c r="L37" s="49"/>
      <c r="M37" s="49"/>
      <c r="N37" s="49"/>
    </row>
  </sheetData>
  <sheetProtection algorithmName="SHA-512" hashValue="Ncd+3MooDp2r3OOUa7g5K2S9KbMYOMLW/ymu7c7dDlRaIlqd9o0/YTYlRaKlmXzbDKCa1vbGSu4DfAfX1ZQuvA==" saltValue="vgjjJhNEbD6LockuCt8z3g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scale="90" fitToHeight="0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22C09659-247B-4413-B705-6E54494F4A8D}">
          <x14:formula1>
            <xm:f>OFFSET(Calculations!$FU$6,,,(Calculations!$FO$5+1)*12+1)</xm:f>
          </x14:formula1>
          <xm:sqref>G8 I8</xm:sqref>
        </x14:dataValidation>
        <x14:dataValidation type="list" allowBlank="1" showInputMessage="1" showErrorMessage="1" xr:uid="{4CB644F1-395E-41B7-992B-705C0DDC3F54}">
          <x14:formula1>
            <xm:f>OFFSET(Calculations!$FA$6,,,Calculations!$FA$5+1)</xm:f>
          </x14:formula1>
          <xm:sqref>C8</xm:sqref>
        </x14:dataValidation>
        <x14:dataValidation type="list" allowBlank="1" showInputMessage="1" showErrorMessage="1" xr:uid="{53EDDC01-7339-481B-AEB1-B75CC27A803F}">
          <x14:formula1>
            <xm:f>OFFSET(Calculations!$FE$6,,,Calculations!$FE$5)</xm:f>
          </x14:formula1>
          <xm:sqref>E8</xm:sqref>
        </x14:dataValidation>
        <x14:dataValidation type="list" allowBlank="1" showInputMessage="1" showErrorMessage="1" xr:uid="{148FDC35-1A7C-4A7C-A698-FEB975F86D6F}">
          <x14:formula1>
            <xm:f>OFFSET(Calculations!$FM$6,,,Calculations!$FM$5)</xm:f>
          </x14:formula1>
          <xm:sqref>K8</xm:sqref>
        </x14:dataValidation>
        <x14:dataValidation type="list" allowBlank="1" showInputMessage="1" showErrorMessage="1" xr:uid="{20EEB158-3249-434B-B6EF-700C9B64103E}">
          <x14:formula1>
            <xm:f>OFFSET(Calculations!$FI$6,,,Calculations!$FI$5)</xm:f>
          </x14:formula1>
          <xm:sqref>M8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19835-0956-4AAC-89D6-C11CE111EBE4}">
  <sheetPr codeName="Sheet1"/>
  <dimension ref="A1:GY743"/>
  <sheetViews>
    <sheetView showGridLines="0" showRowColHeaders="0" zoomScaleNormal="100" workbookViewId="0">
      <pane ySplit="6" topLeftCell="A7" activePane="bottomLeft" state="frozen"/>
      <selection pane="bottomLeft" activeCell="A7" sqref="A7"/>
    </sheetView>
  </sheetViews>
  <sheetFormatPr defaultColWidth="9.140625" defaultRowHeight="15" x14ac:dyDescent="0.25"/>
  <cols>
    <col min="1" max="1" width="4.7109375" style="10" customWidth="1"/>
    <col min="2" max="4" width="9.140625" style="172"/>
    <col min="5" max="5" width="28" style="10" customWidth="1"/>
    <col min="6" max="6" width="18.42578125" style="10" customWidth="1"/>
    <col min="7" max="7" width="12.85546875" style="10" customWidth="1"/>
    <col min="8" max="8" width="14.85546875" style="173" bestFit="1" customWidth="1"/>
    <col min="9" max="9" width="13.7109375" style="173" bestFit="1" customWidth="1"/>
    <col min="10" max="12" width="13.7109375" style="173" customWidth="1"/>
    <col min="13" max="16" width="10" style="173" customWidth="1"/>
    <col min="17" max="17" width="22.140625" style="10" customWidth="1"/>
    <col min="18" max="18" width="13" style="10" customWidth="1"/>
    <col min="19" max="22" width="22.140625" style="10" customWidth="1"/>
    <col min="23" max="23" width="5.5703125" style="10" bestFit="1" customWidth="1"/>
    <col min="24" max="24" width="8.7109375" style="10" customWidth="1"/>
    <col min="25" max="28" width="13" style="10" customWidth="1"/>
    <col min="29" max="45" width="4.7109375" style="10" customWidth="1"/>
    <col min="46" max="46" width="5.5703125" style="10" bestFit="1" customWidth="1"/>
    <col min="47" max="55" width="4.7109375" style="10" customWidth="1"/>
    <col min="56" max="56" width="3.140625" style="10" customWidth="1"/>
    <col min="57" max="57" width="8.28515625" style="10" customWidth="1"/>
    <col min="58" max="58" width="4" style="10" customWidth="1"/>
    <col min="59" max="69" width="5.7109375" style="10" customWidth="1"/>
    <col min="70" max="80" width="5.7109375" style="172" customWidth="1"/>
    <col min="81" max="81" width="16.7109375" style="173" customWidth="1"/>
    <col min="82" max="82" width="16.7109375" style="172" customWidth="1"/>
    <col min="83" max="85" width="9.140625" style="10" customWidth="1"/>
    <col min="86" max="86" width="20.7109375" style="10" customWidth="1"/>
    <col min="87" max="87" width="15.140625" style="10" customWidth="1"/>
    <col min="88" max="88" width="6.140625" style="10" customWidth="1"/>
    <col min="89" max="89" width="2" style="10" customWidth="1"/>
    <col min="90" max="91" width="9.140625" style="10" customWidth="1"/>
    <col min="92" max="92" width="18.140625" style="10" customWidth="1"/>
    <col min="93" max="94" width="9.140625" style="10" customWidth="1"/>
    <col min="95" max="96" width="28.140625" style="10" customWidth="1"/>
    <col min="97" max="97" width="9.140625" style="10"/>
    <col min="98" max="98" width="10.140625" style="173" bestFit="1" customWidth="1"/>
    <col min="99" max="102" width="9.140625" style="173"/>
    <col min="103" max="103" width="10.140625" style="10" bestFit="1" customWidth="1"/>
    <col min="104" max="104" width="4" style="10" customWidth="1"/>
    <col min="105" max="122" width="4" style="174" customWidth="1"/>
    <col min="123" max="135" width="4" style="10" customWidth="1"/>
    <col min="136" max="136" width="2" style="10" customWidth="1"/>
    <col min="137" max="138" width="9.140625" style="10"/>
    <col min="139" max="139" width="6.85546875" style="10" customWidth="1"/>
    <col min="140" max="142" width="9.140625" style="10"/>
    <col min="143" max="143" width="43.42578125" style="10" bestFit="1" customWidth="1"/>
    <col min="144" max="144" width="9.140625" style="10"/>
    <col min="145" max="146" width="10.140625" style="10" bestFit="1" customWidth="1"/>
    <col min="147" max="147" width="9.5703125" style="10" customWidth="1"/>
    <col min="148" max="148" width="10.140625" style="10" bestFit="1" customWidth="1"/>
    <col min="149" max="150" width="10.140625" style="10" customWidth="1"/>
    <col min="151" max="151" width="10.140625" style="173" customWidth="1"/>
    <col min="152" max="152" width="10.140625" style="10" customWidth="1"/>
    <col min="153" max="154" width="9.140625" style="10" customWidth="1"/>
    <col min="155" max="155" width="20.28515625" style="10" bestFit="1" customWidth="1"/>
    <col min="156" max="156" width="5.7109375" style="10" customWidth="1"/>
    <col min="157" max="157" width="20.28515625" style="10" bestFit="1" customWidth="1"/>
    <col min="158" max="158" width="5.7109375" style="10" customWidth="1"/>
    <col min="159" max="159" width="17" style="10" bestFit="1" customWidth="1"/>
    <col min="160" max="160" width="4.85546875" style="10" customWidth="1"/>
    <col min="161" max="161" width="13.28515625" style="10" customWidth="1"/>
    <col min="162" max="170" width="7.28515625" style="10" customWidth="1"/>
    <col min="171" max="172" width="13.5703125" style="10" customWidth="1"/>
    <col min="173" max="173" width="9.140625" style="10"/>
    <col min="174" max="174" width="2" style="10" bestFit="1" customWidth="1"/>
    <col min="175" max="175" width="5" style="10" bestFit="1" customWidth="1"/>
    <col min="176" max="176" width="10.85546875" style="10" bestFit="1" customWidth="1"/>
    <col min="177" max="177" width="15.7109375" style="10" bestFit="1" customWidth="1"/>
    <col min="178" max="179" width="9.140625" style="10"/>
    <col min="180" max="180" width="20.28515625" style="10" bestFit="1" customWidth="1"/>
    <col min="181" max="181" width="9.140625" style="10"/>
    <col min="182" max="182" width="20.5703125" style="10" bestFit="1" customWidth="1"/>
    <col min="183" max="187" width="9.140625" style="10"/>
    <col min="188" max="188" width="13" style="10" customWidth="1"/>
    <col min="189" max="196" width="9.140625" style="10"/>
    <col min="197" max="197" width="17.7109375" style="10" customWidth="1"/>
    <col min="198" max="198" width="32.140625" style="10" customWidth="1"/>
    <col min="199" max="199" width="11" style="10" bestFit="1" customWidth="1"/>
    <col min="200" max="203" width="11" style="10" customWidth="1"/>
    <col min="204" max="206" width="9.140625" style="10"/>
    <col min="207" max="207" width="15.42578125" style="10" customWidth="1"/>
    <col min="208" max="16384" width="9.140625" style="10"/>
  </cols>
  <sheetData>
    <row r="1" spans="2:207" x14ac:dyDescent="0.25">
      <c r="H1" s="10"/>
      <c r="I1" s="10"/>
      <c r="J1" s="10"/>
      <c r="K1" s="10"/>
      <c r="L1" s="10"/>
      <c r="M1" s="10"/>
      <c r="N1" s="10"/>
      <c r="O1" s="10"/>
      <c r="P1" s="10"/>
      <c r="EU1" s="10"/>
      <c r="GY1" s="175"/>
    </row>
    <row r="2" spans="2:207" ht="17.25" x14ac:dyDescent="0.25">
      <c r="H2" s="10"/>
      <c r="I2" s="10"/>
      <c r="J2" s="10"/>
      <c r="K2" s="10"/>
      <c r="L2" s="10"/>
      <c r="M2" s="10"/>
      <c r="N2" s="10"/>
      <c r="O2" s="10"/>
      <c r="P2" s="10"/>
      <c r="EU2" s="10"/>
      <c r="GY2" s="176"/>
    </row>
    <row r="3" spans="2:207" s="177" customFormat="1" ht="20.100000000000001" customHeight="1" x14ac:dyDescent="0.25">
      <c r="B3" s="173"/>
      <c r="C3" s="173"/>
      <c r="D3" s="173"/>
      <c r="H3" s="10"/>
      <c r="AC3" s="11" t="s">
        <v>16</v>
      </c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G3" s="178" t="s">
        <v>3</v>
      </c>
      <c r="BH3" s="178"/>
      <c r="BI3" s="178"/>
      <c r="BJ3" s="178"/>
      <c r="BK3" s="178"/>
      <c r="BL3" s="178"/>
      <c r="BM3" s="178"/>
      <c r="BN3" s="178"/>
      <c r="BO3" s="178"/>
      <c r="BP3" s="178"/>
      <c r="BQ3" s="178"/>
      <c r="BR3" s="178"/>
      <c r="BS3" s="179"/>
      <c r="BT3" s="179"/>
      <c r="BU3" s="179"/>
      <c r="BV3" s="179"/>
      <c r="BW3" s="179"/>
      <c r="BX3" s="179"/>
      <c r="BY3" s="179"/>
      <c r="BZ3" s="179"/>
      <c r="CA3" s="179"/>
      <c r="CB3" s="179"/>
      <c r="CC3" s="179"/>
      <c r="CD3" s="180"/>
      <c r="CI3" s="10"/>
      <c r="CT3" s="173" t="s">
        <v>119</v>
      </c>
      <c r="CU3" s="173"/>
      <c r="CV3" s="173"/>
      <c r="CW3" s="173"/>
      <c r="CX3" s="173"/>
      <c r="DA3" s="175"/>
      <c r="DB3" s="175"/>
      <c r="DC3" s="175"/>
      <c r="DD3" s="175"/>
      <c r="DE3" s="175"/>
      <c r="DF3" s="175"/>
      <c r="DG3" s="175"/>
      <c r="DH3" s="175"/>
      <c r="DI3" s="175"/>
      <c r="DJ3" s="175"/>
      <c r="DK3" s="175"/>
      <c r="DL3" s="175"/>
      <c r="DM3" s="175"/>
      <c r="DN3" s="175"/>
      <c r="DO3" s="175"/>
      <c r="DP3" s="175"/>
      <c r="DQ3" s="175"/>
      <c r="DR3" s="175"/>
      <c r="EK3" s="317" t="s">
        <v>187</v>
      </c>
      <c r="EL3" s="317"/>
      <c r="EM3" s="317"/>
      <c r="EN3" s="317"/>
      <c r="EO3" s="317"/>
      <c r="EP3" s="317"/>
      <c r="EQ3" s="317"/>
      <c r="ER3" s="317"/>
      <c r="ES3" s="181"/>
      <c r="ET3" s="181"/>
      <c r="EU3" s="181"/>
      <c r="EV3" s="181"/>
      <c r="EY3" s="182" t="s">
        <v>184</v>
      </c>
      <c r="EZ3" s="182"/>
      <c r="FA3" s="182"/>
      <c r="FB3" s="182"/>
      <c r="FC3" s="182"/>
      <c r="FD3" s="182"/>
      <c r="FE3" s="182"/>
      <c r="FF3" s="182"/>
      <c r="FG3" s="182"/>
      <c r="FH3" s="182"/>
      <c r="FI3" s="182"/>
      <c r="FJ3" s="182"/>
      <c r="FK3" s="182"/>
      <c r="FL3" s="182"/>
      <c r="FM3" s="182"/>
      <c r="FN3" s="182"/>
      <c r="FO3" s="182"/>
      <c r="FP3" s="182"/>
      <c r="GY3" s="183"/>
    </row>
    <row r="4" spans="2:207" x14ac:dyDescent="0.25">
      <c r="B4" s="184">
        <f>MAX(TaskPlan!B7:B206)</f>
        <v>10</v>
      </c>
      <c r="C4" s="184">
        <f t="array" ref="C4">MAX(ISNUMBER(B6:B19)*ROW(C6:C19))-4</f>
        <v>12</v>
      </c>
      <c r="D4" s="185"/>
      <c r="H4" s="10"/>
      <c r="I4" s="10"/>
      <c r="J4" s="10"/>
      <c r="K4" s="10"/>
      <c r="L4" s="10"/>
      <c r="M4" s="10"/>
      <c r="N4" s="10"/>
      <c r="O4" s="10"/>
      <c r="P4" s="10"/>
      <c r="CY4" s="10" t="s">
        <v>126</v>
      </c>
      <c r="EL4" s="177"/>
      <c r="EU4" s="10"/>
      <c r="GY4" s="21">
        <f>DATE(Calendar!F6,MATCH(monthC,Calculations!CH24:CH35,0),1)</f>
        <v>44927</v>
      </c>
    </row>
    <row r="5" spans="2:207" x14ac:dyDescent="0.25">
      <c r="B5" s="186" t="s">
        <v>2</v>
      </c>
      <c r="C5" s="187"/>
      <c r="D5" s="187"/>
      <c r="E5" s="187"/>
      <c r="F5" s="187"/>
      <c r="G5" s="187"/>
      <c r="H5" s="187"/>
      <c r="I5" s="187"/>
      <c r="J5" s="188"/>
      <c r="K5" s="188"/>
      <c r="L5" s="188"/>
      <c r="M5" s="189"/>
      <c r="N5" s="187"/>
      <c r="O5" s="187"/>
      <c r="P5" s="188"/>
      <c r="S5" s="254" t="s">
        <v>231</v>
      </c>
      <c r="T5" s="255"/>
      <c r="U5" s="255"/>
      <c r="V5" s="255"/>
      <c r="W5" s="256"/>
      <c r="AF5" s="15"/>
      <c r="BG5" s="190" t="s">
        <v>14</v>
      </c>
      <c r="BH5" s="191"/>
      <c r="BI5" s="191"/>
      <c r="BJ5" s="191"/>
      <c r="BK5" s="191"/>
      <c r="BL5" s="191"/>
      <c r="BM5" s="191"/>
      <c r="BN5" s="191"/>
      <c r="BO5" s="191"/>
      <c r="BP5" s="191"/>
      <c r="BQ5" s="191"/>
      <c r="BR5" s="190" t="s">
        <v>13</v>
      </c>
      <c r="BS5" s="191"/>
      <c r="BT5" s="191"/>
      <c r="BU5" s="191"/>
      <c r="BV5" s="191"/>
      <c r="BW5" s="191"/>
      <c r="BX5" s="191"/>
      <c r="BY5" s="191"/>
      <c r="BZ5" s="191"/>
      <c r="CA5" s="191"/>
      <c r="CB5" s="191"/>
      <c r="CC5" s="192"/>
      <c r="CD5" s="193"/>
      <c r="CT5" s="194">
        <f>IF(monthC="","",MATCH(monthC,CH24:CH35,0))</f>
        <v>1</v>
      </c>
      <c r="CU5" s="195" t="str">
        <f>IF(OR(Calendar!L6="All",Calendar!L6=""),"",Calendar!L6)</f>
        <v/>
      </c>
      <c r="CV5" s="195" t="str">
        <f>IF(OR(Calendar!O6="All",Calendar!O6=""),"",Calendar!O6)</f>
        <v/>
      </c>
      <c r="CW5" s="195" t="str">
        <f>IF(OR(Calendar!R6="All",Calendar!R6=""),"",INDEX($CG$46:$CG$49,MATCH(Calendar!R6,$CH$46:$CH$49,0),1))</f>
        <v/>
      </c>
      <c r="CX5" s="196" t="s">
        <v>124</v>
      </c>
      <c r="CY5" s="164">
        <f>IF(CY4="show",3,1)</f>
        <v>3</v>
      </c>
      <c r="EL5" s="164">
        <f t="array" ref="EL5">MAX(ISNUMBER(EL7:EL18)*ROW(EL7:EL18))+4</f>
        <v>20</v>
      </c>
      <c r="EU5" s="10"/>
      <c r="FA5" s="164">
        <f>COUNTA(FA7:FA25)-COUNTBLANK(FA7:FA25)</f>
        <v>14</v>
      </c>
      <c r="FB5" s="164"/>
      <c r="FC5" s="197"/>
      <c r="FD5" s="197"/>
      <c r="FE5" s="164">
        <f>COUNTA(FE6:FE25)-COUNTBLANK(FE6:FE25)</f>
        <v>7</v>
      </c>
      <c r="FG5" s="164"/>
      <c r="FH5" s="164"/>
      <c r="FI5" s="164">
        <f>COUNTA(FI6:FI11)-COUNTBLANK(FI6:FI11)</f>
        <v>4</v>
      </c>
      <c r="FK5" s="164"/>
      <c r="FL5" s="164"/>
      <c r="FM5" s="164">
        <f>COUNTA(FM6:FM10)-COUNTBLANK(FM6:FM10)</f>
        <v>4</v>
      </c>
      <c r="FO5" s="164">
        <f ca="1">IFERROR(FO8-FO7,"")</f>
        <v>0</v>
      </c>
      <c r="FP5" s="164">
        <f>COUNTA(FP6:FP10)-COUNTBLANK(FP6:FP10)</f>
        <v>5</v>
      </c>
      <c r="FX5" s="164">
        <f>MAX(COUNTA(FX7:FX10)-COUNTBLANK(FX7:FX10),1)</f>
        <v>3</v>
      </c>
      <c r="GB5" s="164">
        <f ca="1">MAX(COUNTA(GC7:GC11)-COUNTBLANK(GC7:GC11),1)</f>
        <v>3</v>
      </c>
      <c r="GL5" s="164">
        <f ca="1">MAX(COUNTA(GL7:GL16)-COUNTBLANK(GL7:GL16),1)</f>
        <v>7</v>
      </c>
      <c r="GP5" s="164">
        <f>MAX(COUNTA(GP7:GP18)-COUNTBLANK(GP7:GP18),1)</f>
        <v>2</v>
      </c>
    </row>
    <row r="6" spans="2:207" s="201" customFormat="1" ht="30" customHeight="1" x14ac:dyDescent="0.25">
      <c r="B6" s="161" t="s">
        <v>0</v>
      </c>
      <c r="C6" s="161" t="s">
        <v>80</v>
      </c>
      <c r="D6" s="161" t="s">
        <v>107</v>
      </c>
      <c r="E6" s="198" t="s">
        <v>1</v>
      </c>
      <c r="F6" s="198" t="s">
        <v>101</v>
      </c>
      <c r="G6" s="198" t="s">
        <v>191</v>
      </c>
      <c r="H6" s="199" t="str">
        <f>TaskPlan!G6</f>
        <v>Predecessors' IDs</v>
      </c>
      <c r="I6" s="199" t="str">
        <f>TaskPlan!H6</f>
        <v>Planned Duration (Working days)</v>
      </c>
      <c r="J6" s="161" t="s">
        <v>35</v>
      </c>
      <c r="K6" s="161" t="s">
        <v>114</v>
      </c>
      <c r="L6" s="161" t="s">
        <v>116</v>
      </c>
      <c r="M6" s="200" t="s">
        <v>117</v>
      </c>
      <c r="N6" s="200" t="s">
        <v>130</v>
      </c>
      <c r="O6" s="200" t="s">
        <v>157</v>
      </c>
      <c r="P6" s="200" t="s">
        <v>190</v>
      </c>
      <c r="R6" s="201" t="s">
        <v>233</v>
      </c>
      <c r="S6" s="201" t="s">
        <v>80</v>
      </c>
      <c r="T6" s="201" t="s">
        <v>107</v>
      </c>
      <c r="U6" s="201" t="s">
        <v>101</v>
      </c>
      <c r="V6" s="201" t="s">
        <v>232</v>
      </c>
      <c r="W6" s="201" t="s">
        <v>15</v>
      </c>
      <c r="Y6" s="161" t="s">
        <v>51</v>
      </c>
      <c r="Z6" s="161" t="s">
        <v>52</v>
      </c>
      <c r="AA6" s="161" t="s">
        <v>53</v>
      </c>
      <c r="AB6" s="161" t="s">
        <v>54</v>
      </c>
      <c r="AC6" s="161" t="s">
        <v>6</v>
      </c>
      <c r="AD6" s="161" t="s">
        <v>7</v>
      </c>
      <c r="AE6" s="161" t="s">
        <v>8</v>
      </c>
      <c r="AF6" s="161" t="s">
        <v>9</v>
      </c>
      <c r="AG6" s="161" t="s">
        <v>11</v>
      </c>
      <c r="AI6" s="13" t="s">
        <v>26</v>
      </c>
      <c r="AJ6" s="13"/>
      <c r="AK6" s="13"/>
      <c r="AL6" s="13"/>
      <c r="AM6" s="13"/>
      <c r="AN6" s="13"/>
      <c r="AO6" s="13"/>
      <c r="AP6" s="13"/>
      <c r="AQ6" s="13"/>
      <c r="AR6" s="13"/>
      <c r="AS6" s="202"/>
      <c r="AT6" s="203" t="s">
        <v>25</v>
      </c>
      <c r="AU6" s="204"/>
      <c r="AV6" s="204"/>
      <c r="AW6" s="204"/>
      <c r="AX6" s="204"/>
      <c r="AY6" s="204"/>
      <c r="AZ6" s="204"/>
      <c r="BA6" s="204"/>
      <c r="BB6" s="204"/>
      <c r="BC6" s="205"/>
      <c r="BD6" s="10"/>
      <c r="BE6" s="12" t="s">
        <v>17</v>
      </c>
      <c r="BG6" s="206">
        <v>1</v>
      </c>
      <c r="BH6" s="206">
        <v>2</v>
      </c>
      <c r="BI6" s="206">
        <v>3</v>
      </c>
      <c r="BJ6" s="206">
        <v>4</v>
      </c>
      <c r="BK6" s="206">
        <v>5</v>
      </c>
      <c r="BL6" s="206">
        <v>6</v>
      </c>
      <c r="BM6" s="206">
        <v>7</v>
      </c>
      <c r="BN6" s="206">
        <v>8</v>
      </c>
      <c r="BO6" s="206">
        <v>9</v>
      </c>
      <c r="BP6" s="206">
        <v>10</v>
      </c>
      <c r="BQ6" s="207" t="s">
        <v>15</v>
      </c>
      <c r="BR6" s="208">
        <v>1</v>
      </c>
      <c r="BS6" s="206">
        <v>2</v>
      </c>
      <c r="BT6" s="206">
        <v>3</v>
      </c>
      <c r="BU6" s="206">
        <v>4</v>
      </c>
      <c r="BV6" s="206">
        <v>5</v>
      </c>
      <c r="BW6" s="206">
        <v>6</v>
      </c>
      <c r="BX6" s="206">
        <v>7</v>
      </c>
      <c r="BY6" s="206">
        <v>8</v>
      </c>
      <c r="BZ6" s="206">
        <v>9</v>
      </c>
      <c r="CA6" s="206">
        <v>10</v>
      </c>
      <c r="CB6" s="209" t="s">
        <v>15</v>
      </c>
      <c r="CC6" s="210" t="s">
        <v>4</v>
      </c>
      <c r="CD6" s="210" t="s">
        <v>5</v>
      </c>
      <c r="CH6" s="196" t="s">
        <v>34</v>
      </c>
      <c r="CI6" s="211"/>
      <c r="CJ6" s="212"/>
      <c r="CN6" s="213" t="s">
        <v>50</v>
      </c>
      <c r="CO6" s="213">
        <v>-1</v>
      </c>
      <c r="CQ6" s="213" t="s">
        <v>82</v>
      </c>
      <c r="CT6" s="196" t="s">
        <v>120</v>
      </c>
      <c r="CU6" s="196" t="s">
        <v>80</v>
      </c>
      <c r="CV6" s="196" t="s">
        <v>121</v>
      </c>
      <c r="CW6" s="196" t="s">
        <v>107</v>
      </c>
      <c r="CX6" s="196"/>
      <c r="CY6" s="212" t="s">
        <v>125</v>
      </c>
      <c r="CZ6" s="202"/>
      <c r="DA6" s="169">
        <f>DATE(yearC,Calculations!$CT$5,1)</f>
        <v>44927</v>
      </c>
      <c r="DB6" s="169">
        <f>DA6+1</f>
        <v>44928</v>
      </c>
      <c r="DC6" s="169">
        <f t="shared" ref="DC6:EE6" si="0">DB6+1</f>
        <v>44929</v>
      </c>
      <c r="DD6" s="169">
        <f t="shared" si="0"/>
        <v>44930</v>
      </c>
      <c r="DE6" s="169">
        <f t="shared" si="0"/>
        <v>44931</v>
      </c>
      <c r="DF6" s="169">
        <f t="shared" si="0"/>
        <v>44932</v>
      </c>
      <c r="DG6" s="169">
        <f t="shared" si="0"/>
        <v>44933</v>
      </c>
      <c r="DH6" s="169">
        <f t="shared" si="0"/>
        <v>44934</v>
      </c>
      <c r="DI6" s="169">
        <f t="shared" si="0"/>
        <v>44935</v>
      </c>
      <c r="DJ6" s="169">
        <f t="shared" si="0"/>
        <v>44936</v>
      </c>
      <c r="DK6" s="169">
        <f t="shared" si="0"/>
        <v>44937</v>
      </c>
      <c r="DL6" s="169">
        <f t="shared" si="0"/>
        <v>44938</v>
      </c>
      <c r="DM6" s="169">
        <f t="shared" si="0"/>
        <v>44939</v>
      </c>
      <c r="DN6" s="169">
        <f t="shared" si="0"/>
        <v>44940</v>
      </c>
      <c r="DO6" s="169">
        <f t="shared" si="0"/>
        <v>44941</v>
      </c>
      <c r="DP6" s="169">
        <f t="shared" si="0"/>
        <v>44942</v>
      </c>
      <c r="DQ6" s="169">
        <f t="shared" si="0"/>
        <v>44943</v>
      </c>
      <c r="DR6" s="169">
        <f t="shared" si="0"/>
        <v>44944</v>
      </c>
      <c r="DS6" s="169">
        <f t="shared" si="0"/>
        <v>44945</v>
      </c>
      <c r="DT6" s="169">
        <f t="shared" si="0"/>
        <v>44946</v>
      </c>
      <c r="DU6" s="169">
        <f t="shared" si="0"/>
        <v>44947</v>
      </c>
      <c r="DV6" s="169">
        <f t="shared" si="0"/>
        <v>44948</v>
      </c>
      <c r="DW6" s="169">
        <f t="shared" si="0"/>
        <v>44949</v>
      </c>
      <c r="DX6" s="169">
        <f t="shared" si="0"/>
        <v>44950</v>
      </c>
      <c r="DY6" s="169">
        <f t="shared" si="0"/>
        <v>44951</v>
      </c>
      <c r="DZ6" s="169">
        <f t="shared" si="0"/>
        <v>44952</v>
      </c>
      <c r="EA6" s="169">
        <f t="shared" si="0"/>
        <v>44953</v>
      </c>
      <c r="EB6" s="169">
        <f t="shared" si="0"/>
        <v>44954</v>
      </c>
      <c r="EC6" s="169">
        <f t="shared" si="0"/>
        <v>44955</v>
      </c>
      <c r="ED6" s="169">
        <f t="shared" si="0"/>
        <v>44956</v>
      </c>
      <c r="EE6" s="169">
        <f t="shared" si="0"/>
        <v>44957</v>
      </c>
      <c r="EG6" s="212" t="s">
        <v>128</v>
      </c>
      <c r="EI6" s="214" t="s">
        <v>127</v>
      </c>
      <c r="EK6" s="215" t="s">
        <v>157</v>
      </c>
      <c r="EL6" s="216" t="s">
        <v>160</v>
      </c>
      <c r="EM6" s="215" t="s">
        <v>1</v>
      </c>
      <c r="EN6" s="215" t="s">
        <v>107</v>
      </c>
      <c r="EO6" s="215" t="s">
        <v>51</v>
      </c>
      <c r="EP6" s="215" t="s">
        <v>52</v>
      </c>
      <c r="EQ6" s="215" t="s">
        <v>35</v>
      </c>
      <c r="ER6" s="215" t="s">
        <v>54</v>
      </c>
      <c r="ES6" s="258" t="s">
        <v>80</v>
      </c>
      <c r="ET6" s="258" t="s">
        <v>83</v>
      </c>
      <c r="EU6" s="258" t="s">
        <v>234</v>
      </c>
      <c r="EV6" s="258" t="s">
        <v>235</v>
      </c>
      <c r="EY6" s="201" t="s">
        <v>185</v>
      </c>
      <c r="FA6" s="201" t="s">
        <v>97</v>
      </c>
      <c r="FC6" s="201" t="s">
        <v>188</v>
      </c>
      <c r="FE6" s="201" t="s">
        <v>97</v>
      </c>
      <c r="FI6" s="201" t="s">
        <v>97</v>
      </c>
      <c r="FM6" s="201" t="s">
        <v>97</v>
      </c>
      <c r="FO6" s="201" t="s">
        <v>102</v>
      </c>
      <c r="FP6" s="201" t="s">
        <v>97</v>
      </c>
      <c r="FU6" s="217" t="s">
        <v>97</v>
      </c>
      <c r="FX6" s="161" t="s">
        <v>83</v>
      </c>
      <c r="FY6" s="161" t="s">
        <v>194</v>
      </c>
      <c r="FZ6" s="161" t="s">
        <v>195</v>
      </c>
      <c r="GB6" s="161" t="s">
        <v>80</v>
      </c>
      <c r="GC6" s="161" t="s">
        <v>194</v>
      </c>
      <c r="GF6" s="198" t="s">
        <v>185</v>
      </c>
      <c r="GG6" s="161" t="s">
        <v>194</v>
      </c>
      <c r="GK6" s="198"/>
      <c r="GL6" s="198" t="s">
        <v>185</v>
      </c>
      <c r="GM6" s="161" t="s">
        <v>194</v>
      </c>
      <c r="GO6" s="198" t="s">
        <v>108</v>
      </c>
      <c r="GP6" s="161" t="s">
        <v>196</v>
      </c>
      <c r="GQ6" s="161" t="s">
        <v>83</v>
      </c>
      <c r="GR6" s="199" t="str">
        <f>FX7</f>
        <v>Done</v>
      </c>
      <c r="GS6" s="199" t="str">
        <f>FX8</f>
        <v>In Progress</v>
      </c>
      <c r="GT6" s="199" t="str">
        <f>FX9</f>
        <v>Not Started</v>
      </c>
      <c r="GU6" s="199" t="str">
        <f>FX10</f>
        <v/>
      </c>
      <c r="GV6" s="161" t="s">
        <v>194</v>
      </c>
      <c r="GW6" s="161"/>
      <c r="GY6" s="22" t="s">
        <v>78</v>
      </c>
    </row>
    <row r="7" spans="2:207" x14ac:dyDescent="0.25">
      <c r="B7" s="164">
        <f>IF(MAX($B$6:B6)+1&gt;countall,"-",MAX($B$6:B6)+1)</f>
        <v>1</v>
      </c>
      <c r="C7" s="164" t="str">
        <f>IF($B7="-","-",""&amp;INDEX(TaskPlan!C$7:C$18,MATCH($B7,TaskPlan!$B$7:$B$18,0),1))</f>
        <v>High</v>
      </c>
      <c r="D7" s="164" t="str">
        <f>IF($B7="-","-",""&amp;INDEX(TaskPlan!D$7:D$18,MATCH($B7,TaskPlan!$B$7:$B$18,0),1))</f>
        <v>M</v>
      </c>
      <c r="E7" s="164" t="str">
        <f>IF($B7="-","-",INDEX(TaskPlan!E$7:E$18,MATCH($B7,TaskPlan!$B$7:$B$18,0),1))</f>
        <v>Start</v>
      </c>
      <c r="F7" s="164" t="str">
        <f>IF($B7="-","-",IF(LEN(INDEX(TaskPlan!F$7:F$18,MATCH($B7,TaskPlan!$B$7:$B$18,0),1))=0,"",INDEX(TaskPlan!F$7:F$18,MATCH($B7,TaskPlan!$B$7:$B$18,0),1)))</f>
        <v/>
      </c>
      <c r="G7" s="164" t="str">
        <f t="shared" ref="G7:G18" si="1">IFERROR(IF(ISNUMBER(B7),IF(LEN(F7)=0,"",IF(LEN(INDEX($FC$7:$FC$25,MATCH(F7,$EY$7:$EY$25,0)))=0,"",INDEX($FC$7:$FC$25,MATCH(F7,$EY$7:$EY$25,0)))),"-"),"")</f>
        <v/>
      </c>
      <c r="H7" s="164" t="str">
        <f>IF($B7="-","-",IF(INDEX(TaskPlan!G$7:G$18,MATCH($B7,TaskPlan!$B$7:$B$18,0),1)="","",INDEX(TaskPlan!G$7:G$18,MATCH($B7,TaskPlan!$B$7:$B$18,0),1)))</f>
        <v/>
      </c>
      <c r="I7" s="160">
        <f>IF($B7="-","-",IF(D7=Type1,0,K7+IF(INDEX(TaskPlan!H$7:H$18,MATCH($B7,TaskPlan!$B$7:$B$18,0),1)="",0,INDEX(TaskPlan!H$7:H$18,MATCH($B7,TaskPlan!$B$7:$B$18,0),1))))</f>
        <v>0</v>
      </c>
      <c r="J7" s="160">
        <f>IF($B7="-","-",IF(INDEX(TaskPlan!I$7:I$18,MATCH($B7,TaskPlan!$B$7:$B$18,0),1)="",0,INDEX(TaskPlan!I$7:I$18,MATCH($B7,TaskPlan!$B$7:$B$18,0),1)))</f>
        <v>0</v>
      </c>
      <c r="K7" s="160">
        <f>IF($B7="-","-",IF(INDEX(TaskPlan!J$7:J$18,MATCH($B7,TaskPlan!$B$7:$B$18,0),1)="",0,INDEX(TaskPlan!J$7:J$18,MATCH($B7,TaskPlan!$B$7:$B$18,0),1)))</f>
        <v>0</v>
      </c>
      <c r="L7" s="160">
        <f t="shared" ref="L7:L19" si="2">IFERROR(IF(D7=Type1,AB7-Y7,I7),"")</f>
        <v>0</v>
      </c>
      <c r="M7" s="218" t="str">
        <f>IF(D7=Type1,IFERROR(MATCH(D7,D8:$D$19,0)+ROW(D7)-7-B7,200),"")</f>
        <v/>
      </c>
      <c r="N7" s="219" t="str">
        <f ca="1">IF(D7=Type1,IF(COUNTIF(OFFSET(N8,,,M7),Status1)=M7,Status1,IF(COUNTIF(OFFSET(N8,,,M7),Status2)&gt;0,Status2,IF(COUNTIF(OFFSET(N8,,,M7),Status4)=M7,Status4,Status3))),IF($B7="-","-",IF(LEN(INDEX(TaskPlan!K$7:K$206,MATCH($B7,TaskPlan!$B$7:$B$206,0),1))=0,"-",INDEX(TaskPlan!K$7:K$206,MATCH($B7,TaskPlan!$B$7:$B$206,0),1))))</f>
        <v>Done</v>
      </c>
      <c r="O7" s="164">
        <f t="shared" ref="O7:O18" si="3">IFERROR(INDEX($CJ$46:$CJ$49,MATCH(D7,$CG$46:$CG$49,0)),1)</f>
        <v>1</v>
      </c>
      <c r="P7" s="164">
        <f t="shared" ref="P7:P18" ca="1" si="4">IF(AND(ISNUMBER($B7),OR(Person="All",Person="",Person=$F7),OR(Department="All",Department="",Department=$G7),OR(Fromdate="All",Fromdate="",IFERROR(INDEX($FV$7:$FV$126,MATCH(Fromdate,$FU$7:$FU$126,0))&lt;=Y7,"FALSE")),OR(Todate="All",Todate="",IFERROR(INDEX($FV$7:$FV$126,MATCH(Todate,$FU$7:$FU$126,0))&gt;$AB7,"FALSE")),OR(Status="All",Status="",Status=$N7),OR(Priority="All",Priority="",Priority=$C7)),1,0)</f>
        <v>1</v>
      </c>
      <c r="Q7" s="160" t="str">
        <f t="shared" ref="Q7:Q18" si="5">B7&amp;" - "&amp;E7</f>
        <v>1 - Start</v>
      </c>
      <c r="R7" s="257">
        <f t="shared" ref="R7:R19" si="6">IFERROR(INDEX($CF$39:$CF$43,MATCH(C7,$CH$39:$CH$43,0)),"")</f>
        <v>1</v>
      </c>
      <c r="S7" s="247">
        <f t="shared" ref="S7:S19" si="7">IF(OR(E7="-",LEN(C7)=0),"",IF(ISERROR(MATCH(C7,$CI$39:$CI$43,0)),1,0))</f>
        <v>0</v>
      </c>
      <c r="T7" s="247">
        <f t="shared" ref="T7:T19" si="8">IF(OR(E7="-",LEN(D7)=0),"",IF(ISERROR(MATCH(D7,$CG$46:$CG$49,0)),1,0))</f>
        <v>0</v>
      </c>
      <c r="U7" s="247" t="str">
        <f t="shared" ref="U7:U19" si="9">IF(OR(E7="-",LEN(F7)=0),"",IF(ISERROR(MATCH(F7,$FA$7:$FA$25,0)),1,0))</f>
        <v/>
      </c>
      <c r="V7" s="247">
        <f t="shared" ref="V7:V19" ca="1" si="10">IF(OR(E7="-",LEN(N7)=0),"",IF(ISERROR(MATCH(N7,$CH$52:$CH$55,0)),1,0))</f>
        <v>0</v>
      </c>
      <c r="W7" s="247">
        <f ca="1">SUM(S7:V7)</f>
        <v>0</v>
      </c>
      <c r="X7" s="220"/>
      <c r="Y7" s="221">
        <f t="shared" ref="Y7:Y18" ca="1" si="11">IFERROR(IF(AC7="","", INDEX($CN$7:$CN$737,MATCH(AC7,$CO$7:$CO$737,0),1)),"")</f>
        <v>44928</v>
      </c>
      <c r="Z7" s="221">
        <f t="shared" ref="Z7:Z18" ca="1" si="12">IFERROR(IF(AD7="","", INDEX($CN$7:$CN$737,MATCH(AD7,$CO$7:$CO$737,0),1)),"")</f>
        <v>44928</v>
      </c>
      <c r="AA7" s="221">
        <f t="shared" ref="AA7:AA18" ca="1" si="13">IFERROR(IF(AE7="","", INDEX($CN$7:$CN$737,MATCH(AE7,$CO$7:$CO$737,0),1)),"")</f>
        <v>44930</v>
      </c>
      <c r="AB7" s="221">
        <f t="shared" ref="AB7:AB18" ca="1" si="14">IFERROR(IF(AF7="","", INDEX($CN$7:$CN$737,MATCH(AF7,$CO$7:$CO$737,0),1)),"")</f>
        <v>44930</v>
      </c>
      <c r="AC7" s="162">
        <f t="shared" ref="AC7:AC17" ca="1" si="15">IFERROR(IF(B7="-","",IF(D7=Type1,IF(C7="-","",IF(D7=Type1,MIN(OFFSET(AC8,0,0,M7,1)))),IF(CD7=0,0, MAX(AI7:AR7)+J7))),"")</f>
        <v>0</v>
      </c>
      <c r="AD7" s="162">
        <f t="shared" ref="AD7:AD17" ca="1" si="16">IFERROR(IF(B7="-","",IF(D7=Type1,MAX(OFFSET(AF8,0,0,M7,1)),AC7+I7)),"")</f>
        <v>0</v>
      </c>
      <c r="AE7" s="162">
        <f t="shared" ref="AE7:AE18" ca="1" si="17">IFERROR(IF(B7="-","",IF(D7=Type1,AC7,IF(AF7-I7&lt;0,0+AC7,AF7-I7))),"")</f>
        <v>2</v>
      </c>
      <c r="AF7" s="162">
        <f ca="1">IFERROR(IF(B7="-","",IF(B8="-",AD7,MAX(AD7,MIN(AT7:BC7)))),"")</f>
        <v>2</v>
      </c>
      <c r="AG7" s="162">
        <f ca="1">IFERROR(IF(B7="-","",IF(ROUND(AF7-AD7,5)&lt;0,0,ROUND(AF7-AD7,5))),"")</f>
        <v>2</v>
      </c>
      <c r="AH7" s="222"/>
      <c r="AI7" s="163">
        <f t="array" ref="AI7">IF(BG7="",0,INDEX($AD$7:$AD$18,MATCH(""&amp;BG7,""&amp;$B$7:$B$18,0)))</f>
        <v>0</v>
      </c>
      <c r="AJ7" s="163">
        <f t="array" ref="AJ7">IF(BH7="",0,INDEX($AD$7:$AD$18,MATCH(""&amp;BH7,""&amp;$B$7:$B$18,0)))</f>
        <v>0</v>
      </c>
      <c r="AK7" s="163">
        <f t="array" ref="AK7">IF(BI7="",0,INDEX($AD$7:$AD$18,MATCH(""&amp;BI7,""&amp;$B$7:$B$18,0)))</f>
        <v>0</v>
      </c>
      <c r="AL7" s="163">
        <f t="array" ref="AL7">IF(BJ7="",0,INDEX($AD$7:$AD$18,MATCH(""&amp;BJ7,""&amp;$B$7:$B$18,0)))</f>
        <v>0</v>
      </c>
      <c r="AM7" s="163">
        <f t="array" ref="AM7">IF(BK7="",0,INDEX($AD$7:$AD$18,MATCH(""&amp;BK7,""&amp;$B$7:$B$18,0)))</f>
        <v>0</v>
      </c>
      <c r="AN7" s="163">
        <f t="array" ref="AN7">IF(BL7="",0,INDEX($AD$7:$AD$18,MATCH(""&amp;BL7,""&amp;$B$7:$B$18,0)))</f>
        <v>0</v>
      </c>
      <c r="AO7" s="163">
        <f t="array" ref="AO7">IF(BM7="",0,INDEX($AD$7:$AD$18,MATCH(""&amp;BM7,""&amp;$B$7:$B$18,0)))</f>
        <v>0</v>
      </c>
      <c r="AP7" s="163">
        <f t="array" ref="AP7">IF(BN7="",0,INDEX($AD$7:$AD$18,MATCH(""&amp;BN7,""&amp;$B$7:$B$18,0)))</f>
        <v>0</v>
      </c>
      <c r="AQ7" s="163">
        <f t="array" ref="AQ7">IF(BO7="",0,INDEX($AD$7:$AD$18,MATCH(""&amp;BO7,""&amp;$B$7:$B$18,0)))</f>
        <v>0</v>
      </c>
      <c r="AR7" s="163">
        <f t="array" ref="AR7">IF(BP7="",0,INDEX($AD$7:$AD$18,MATCH(""&amp;BP7,""&amp;$B$7:$B$18,0)))</f>
        <v>0</v>
      </c>
      <c r="AS7" s="223"/>
      <c r="AT7" s="163">
        <f t="array" aca="1" ref="AT7" ca="1">IF(BR7="","",INDEX($AE$7:$AE$18,MATCH(""&amp;BR7,""&amp;$B$7:$B$18,0)))</f>
        <v>4</v>
      </c>
      <c r="AU7" s="163">
        <f t="array" aca="1" ref="AU7" ca="1">IF(BS7="","",INDEX($AE$7:$AE$18,MATCH(""&amp;BS7,""&amp;$B$7:$B$18,0)))</f>
        <v>2</v>
      </c>
      <c r="AV7" s="163" t="str">
        <f t="array" ref="AV7">IF(BT7="","",INDEX($AE$7:$AE$18,MATCH(""&amp;BT7,""&amp;$B$7:$B$18,0)))</f>
        <v/>
      </c>
      <c r="AW7" s="163" t="str">
        <f t="array" ref="AW7">IF(BU7="","",INDEX($AE$7:$AE$18,MATCH(""&amp;BU7,""&amp;$B$7:$B$18,0)))</f>
        <v/>
      </c>
      <c r="AX7" s="163" t="str">
        <f t="array" ref="AX7">IF(BV7="","",INDEX($AE$7:$AE$18,MATCH(""&amp;BV7,""&amp;$B$7:$B$18,0)))</f>
        <v/>
      </c>
      <c r="AY7" s="163" t="str">
        <f t="array" ref="AY7">IF(BW7="","",INDEX($AE$7:$AE$18,MATCH(""&amp;BW7,""&amp;$B$7:$B$18,0)))</f>
        <v/>
      </c>
      <c r="AZ7" s="163" t="str">
        <f t="array" ref="AZ7">IF(BX7="","",INDEX($AE$7:$AE$18,MATCH(""&amp;BX7,""&amp;$B$7:$B$18,0)))</f>
        <v/>
      </c>
      <c r="BA7" s="163" t="str">
        <f t="array" ref="BA7">IF(BY7="","",INDEX($AE$7:$AE$18,MATCH(""&amp;BY7,""&amp;$B$7:$B$18,0)))</f>
        <v/>
      </c>
      <c r="BB7" s="163" t="str">
        <f t="array" ref="BB7">IF(BZ7="","",INDEX($AE$7:$AE$18,MATCH(""&amp;BZ7,""&amp;$B$7:$B$18,0)))</f>
        <v/>
      </c>
      <c r="BC7" s="163" t="str">
        <f t="array" ref="BC7">IF(CA7="","",INDEX($AE$7:$AE$18,MATCH(""&amp;CA7,""&amp;$B$7:$B$18,0)))</f>
        <v/>
      </c>
      <c r="BE7" s="160" t="str">
        <f ca="1">IF(ISNUMBER(AG7),IF(AG7=0,"Yes","No"),"")</f>
        <v>No</v>
      </c>
      <c r="BG7" s="164" t="str">
        <f t="array" ref="BG7">IFERROR(IF($D7=Type1,"",IF(INDEX($D$7:$D$18,IF($B7="-","-",TRIM(MID(SUBSTITUTE($H7,",",REPT(" ",LEN($H7))),(BG$6-1)*LEN($H7)+1,LEN($H7)))))=Type1,INDEX($BG$7:$BG$18,IF($B7="-","-",TRIM(MID(SUBSTITUTE($H7,",",REPT(" ",LEN($H7))),(BG$6-1)*LEN($H7)+1,LEN($H7))))),IF($B7="-","-",TRIM(MID(SUBSTITUTE($H7,",",REPT(" ",LEN($H7))),(BG$6-1)*LEN($H7)+1,LEN($H7)))))),"")</f>
        <v/>
      </c>
      <c r="BH7" s="164" t="str">
        <f t="array" ref="BH7">IFERROR(IF($D7=Type1,"",IF(INDEX($D$7:$D$18,IF($B7="-","-",TRIM(MID(SUBSTITUTE($H7,",",REPT(" ",LEN($H7))),(BH$6-1)*LEN($H7)+1,LEN($H7)))))=Type1,INDEX($BG$7:$BG$18,IF($B7="-","-",TRIM(MID(SUBSTITUTE($H7,",",REPT(" ",LEN($H7))),(BH$6-1)*LEN($H7)+1,LEN($H7))))),IF($B7="-","-",TRIM(MID(SUBSTITUTE($H7,",",REPT(" ",LEN($H7))),(BH$6-1)*LEN($H7)+1,LEN($H7)))))),"")</f>
        <v/>
      </c>
      <c r="BI7" s="164" t="str">
        <f t="array" ref="BI7">IFERROR(IF($D7=Type1,"",IF(INDEX($D$7:$D$18,IF($B7="-","-",TRIM(MID(SUBSTITUTE($H7,",",REPT(" ",LEN($H7))),(BI$6-1)*LEN($H7)+1,LEN($H7)))))=Type1,INDEX($BG$7:$BG$18,IF($B7="-","-",TRIM(MID(SUBSTITUTE($H7,",",REPT(" ",LEN($H7))),(BI$6-1)*LEN($H7)+1,LEN($H7))))),IF($B7="-","-",TRIM(MID(SUBSTITUTE($H7,",",REPT(" ",LEN($H7))),(BI$6-1)*LEN($H7)+1,LEN($H7)))))),"")</f>
        <v/>
      </c>
      <c r="BJ7" s="164" t="str">
        <f t="array" ref="BJ7">IFERROR(IF($D7=Type1,"",IF(INDEX($D$7:$D$18,IF($B7="-","-",TRIM(MID(SUBSTITUTE($H7,",",REPT(" ",LEN($H7))),(BJ$6-1)*LEN($H7)+1,LEN($H7)))))=Type1,INDEX($BG$7:$BG$18,IF($B7="-","-",TRIM(MID(SUBSTITUTE($H7,",",REPT(" ",LEN($H7))),(BJ$6-1)*LEN($H7)+1,LEN($H7))))),IF($B7="-","-",TRIM(MID(SUBSTITUTE($H7,",",REPT(" ",LEN($H7))),(BJ$6-1)*LEN($H7)+1,LEN($H7)))))),"")</f>
        <v/>
      </c>
      <c r="BK7" s="164" t="str">
        <f t="array" ref="BK7">IFERROR(IF($D7=Type1,"",IF(INDEX($D$7:$D$18,IF($B7="-","-",TRIM(MID(SUBSTITUTE($H7,",",REPT(" ",LEN($H7))),(BK$6-1)*LEN($H7)+1,LEN($H7)))))=Type1,INDEX($BG$7:$BG$18,IF($B7="-","-",TRIM(MID(SUBSTITUTE($H7,",",REPT(" ",LEN($H7))),(BK$6-1)*LEN($H7)+1,LEN($H7))))),IF($B7="-","-",TRIM(MID(SUBSTITUTE($H7,",",REPT(" ",LEN($H7))),(BK$6-1)*LEN($H7)+1,LEN($H7)))))),"")</f>
        <v/>
      </c>
      <c r="BL7" s="164" t="str">
        <f t="array" ref="BL7">IFERROR(IF($D7=Type1,"",IF(INDEX($D$7:$D$18,IF($B7="-","-",TRIM(MID(SUBSTITUTE($H7,",",REPT(" ",LEN($H7))),(BL$6-1)*LEN($H7)+1,LEN($H7)))))=Type1,INDEX($BG$7:$BG$18,IF($B7="-","-",TRIM(MID(SUBSTITUTE($H7,",",REPT(" ",LEN($H7))),(BL$6-1)*LEN($H7)+1,LEN($H7))))),IF($B7="-","-",TRIM(MID(SUBSTITUTE($H7,",",REPT(" ",LEN($H7))),(BL$6-1)*LEN($H7)+1,LEN($H7)))))),"")</f>
        <v/>
      </c>
      <c r="BM7" s="164" t="str">
        <f t="array" ref="BM7">IFERROR(IF($D7=Type1,"",IF(INDEX($D$7:$D$18,IF($B7="-","-",TRIM(MID(SUBSTITUTE($H7,",",REPT(" ",LEN($H7))),(BM$6-1)*LEN($H7)+1,LEN($H7)))))=Type1,INDEX($BG$7:$BG$18,IF($B7="-","-",TRIM(MID(SUBSTITUTE($H7,",",REPT(" ",LEN($H7))),(BM$6-1)*LEN($H7)+1,LEN($H7))))),IF($B7="-","-",TRIM(MID(SUBSTITUTE($H7,",",REPT(" ",LEN($H7))),(BM$6-1)*LEN($H7)+1,LEN($H7)))))),"")</f>
        <v/>
      </c>
      <c r="BN7" s="164" t="str">
        <f t="array" ref="BN7">IFERROR(IF($D7=Type1,"",IF(INDEX($D$7:$D$18,IF($B7="-","-",TRIM(MID(SUBSTITUTE($H7,",",REPT(" ",LEN($H7))),(BN$6-1)*LEN($H7)+1,LEN($H7)))))=Type1,INDEX($BG$7:$BG$18,IF($B7="-","-",TRIM(MID(SUBSTITUTE($H7,",",REPT(" ",LEN($H7))),(BN$6-1)*LEN($H7)+1,LEN($H7))))),IF($B7="-","-",TRIM(MID(SUBSTITUTE($H7,",",REPT(" ",LEN($H7))),(BN$6-1)*LEN($H7)+1,LEN($H7)))))),"")</f>
        <v/>
      </c>
      <c r="BO7" s="164" t="str">
        <f t="array" ref="BO7">IFERROR(IF($D7=Type1,"",IF(INDEX($D$7:$D$18,IF($B7="-","-",TRIM(MID(SUBSTITUTE($H7,",",REPT(" ",LEN($H7))),(BO$6-1)*LEN($H7)+1,LEN($H7)))))=Type1,INDEX($BG$7:$BG$18,IF($B7="-","-",TRIM(MID(SUBSTITUTE($H7,",",REPT(" ",LEN($H7))),(BO$6-1)*LEN($H7)+1,LEN($H7))))),IF($B7="-","-",TRIM(MID(SUBSTITUTE($H7,",",REPT(" ",LEN($H7))),(BO$6-1)*LEN($H7)+1,LEN($H7)))))),"")</f>
        <v/>
      </c>
      <c r="BP7" s="164" t="str">
        <f t="array" ref="BP7">IFERROR(IF($D7=Type1,"",IF(INDEX($D$7:$D$18,IF($B7="-","-",TRIM(MID(SUBSTITUTE($H7,",",REPT(" ",LEN($H7))),(BP$6-1)*LEN($H7)+1,LEN($H7)))))=Type1,INDEX($BG$7:$BG$18,IF($B7="-","-",TRIM(MID(SUBSTITUTE($H7,",",REPT(" ",LEN($H7))),(BP$6-1)*LEN($H7)+1,LEN($H7))))),IF($B7="-","-",TRIM(MID(SUBSTITUTE($H7,",",REPT(" ",LEN($H7))),(BP$6-1)*LEN($H7)+1,LEN($H7)))))),"")</f>
        <v/>
      </c>
      <c r="BQ7" s="165" t="str">
        <f>BG7</f>
        <v/>
      </c>
      <c r="BR7" s="166">
        <f t="array" ref="BR7">IF($B7="-","-",
IFERROR(INDEX(IDSourceRange,IF(MOD(SMALL(IF((""&amp;$BQ$7:$BQ$126)=(""&amp;$B7),ROW($BQ$7:$BQ$126)-ROW(INDEX($BQ$7:$BQ$126,1,1))+1),BR$6),200)=0,200,MOD(SMALL(IF((""&amp;$BQ$7:$BQ$126)=(""&amp;$B7),ROW($BQ$7:$BQ$126)-ROW(INDEX($BQ$7:$BQ$126,1,1))+1),BR$6),200)),1),""))</f>
        <v>3</v>
      </c>
      <c r="BS7" s="164">
        <f t="array" ref="BS7">IF($B7="-","-",
IFERROR(INDEX(IDSourceRange,IF(MOD(SMALL(IF((""&amp;$BQ$7:$BQ$126)=(""&amp;$B7),ROW($BQ$7:$BQ$126)-ROW(INDEX($BQ$7:$BQ$126,1,1))+1),BS$6),200)=0,200,MOD(SMALL(IF((""&amp;$BQ$7:$BQ$126)=(""&amp;$B7),ROW($BQ$7:$BQ$126)-ROW(INDEX($BQ$7:$BQ$126,1,1))+1),BS$6),200)),1),""))</f>
        <v>4</v>
      </c>
      <c r="BT7" s="164" t="str">
        <f t="array" ref="BT7">IF($B7="-","-",
IFERROR(INDEX(IDSourceRange,IF(MOD(SMALL(IF((""&amp;$BQ$7:$BQ$126)=(""&amp;$B7),ROW($BQ$7:$BQ$126)-ROW(INDEX($BQ$7:$BQ$126,1,1))+1),BT$6),200)=0,200,MOD(SMALL(IF((""&amp;$BQ$7:$BQ$126)=(""&amp;$B7),ROW($BQ$7:$BQ$126)-ROW(INDEX($BQ$7:$BQ$126,1,1))+1),BT$6),200)),1),""))</f>
        <v/>
      </c>
      <c r="BU7" s="164" t="str">
        <f t="array" ref="BU7">IF($B7="-","-",
IFERROR(INDEX(IDSourceRange,IF(MOD(SMALL(IF((""&amp;$BQ$7:$BQ$126)=(""&amp;$B7),ROW($BQ$7:$BQ$126)-ROW(INDEX($BQ$7:$BQ$126,1,1))+1),BU$6),200)=0,200,MOD(SMALL(IF((""&amp;$BQ$7:$BQ$126)=(""&amp;$B7),ROW($BQ$7:$BQ$126)-ROW(INDEX($BQ$7:$BQ$126,1,1))+1),BU$6),200)),1),""))</f>
        <v/>
      </c>
      <c r="BV7" s="164" t="str">
        <f t="array" ref="BV7">IF($B7="-","-",
IFERROR(INDEX(IDSourceRange,IF(MOD(SMALL(IF((""&amp;$BQ$7:$BQ$126)=(""&amp;$B7),ROW($BQ$7:$BQ$126)-ROW(INDEX($BQ$7:$BQ$126,1,1))+1),BV$6),200)=0,200,MOD(SMALL(IF((""&amp;$BQ$7:$BQ$126)=(""&amp;$B7),ROW($BQ$7:$BQ$126)-ROW(INDEX($BQ$7:$BQ$126,1,1))+1),BV$6),200)),1),""))</f>
        <v/>
      </c>
      <c r="BW7" s="164" t="str">
        <f t="array" ref="BW7">IF($B7="-","-",
IFERROR(INDEX(IDSourceRange,IF(MOD(SMALL(IF((""&amp;$BQ$7:$BQ$126)=(""&amp;$B7),ROW($BQ$7:$BQ$126)-ROW(INDEX($BQ$7:$BQ$126,1,1))+1),BW$6),200)=0,200,MOD(SMALL(IF((""&amp;$BQ$7:$BQ$126)=(""&amp;$B7),ROW($BQ$7:$BQ$126)-ROW(INDEX($BQ$7:$BQ$126,1,1))+1),BW$6),200)),1),""))</f>
        <v/>
      </c>
      <c r="BX7" s="164" t="str">
        <f t="array" ref="BX7">IF($B7="-","-",
IFERROR(INDEX(IDSourceRange,IF(MOD(SMALL(IF((""&amp;$BQ$7:$BQ$126)=(""&amp;$B7),ROW($BQ$7:$BQ$126)-ROW(INDEX($BQ$7:$BQ$126,1,1))+1),BX$6),200)=0,200,MOD(SMALL(IF((""&amp;$BQ$7:$BQ$126)=(""&amp;$B7),ROW($BQ$7:$BQ$126)-ROW(INDEX($BQ$7:$BQ$126,1,1))+1),BX$6),200)),1),""))</f>
        <v/>
      </c>
      <c r="BY7" s="164" t="str">
        <f t="array" ref="BY7">IF($B7="-","-",
IFERROR(INDEX(IDSourceRange,IF(MOD(SMALL(IF((""&amp;$BQ$7:$BQ$126)=(""&amp;$B7),ROW($BQ$7:$BQ$126)-ROW(INDEX($BQ$7:$BQ$126,1,1))+1),BY$6),200)=0,200,MOD(SMALL(IF((""&amp;$BQ$7:$BQ$126)=(""&amp;$B7),ROW($BQ$7:$BQ$126)-ROW(INDEX($BQ$7:$BQ$126,1,1))+1),BY$6),200)),1),""))</f>
        <v/>
      </c>
      <c r="BZ7" s="164" t="str">
        <f t="array" ref="BZ7">IF($B7="-","-",
IFERROR(INDEX(IDSourceRange,IF(MOD(SMALL(IF((""&amp;$BQ$7:$BQ$126)=(""&amp;$B7),ROW($BQ$7:$BQ$126)-ROW(INDEX($BQ$7:$BQ$126,1,1))+1),BZ$6),200)=0,200,MOD(SMALL(IF((""&amp;$BQ$7:$BQ$126)=(""&amp;$B7),ROW($BQ$7:$BQ$126)-ROW(INDEX($BQ$7:$BQ$126,1,1))+1),BZ$6),200)),1),""))</f>
        <v/>
      </c>
      <c r="CA7" s="164" t="str">
        <f t="array" ref="CA7">IF($B7="-","-",
IFERROR(INDEX(IDSourceRange,IF(MOD(SMALL(IF((""&amp;$BQ$7:$BQ$126)=(""&amp;$B7),ROW($BQ$7:$BQ$126)-ROW(INDEX($BQ$7:$BQ$126,1,1))+1),CA$6),200)=0,200,MOD(SMALL(IF((""&amp;$BQ$7:$BQ$126)=(""&amp;$B7),ROW($BQ$7:$BQ$126)-ROW(INDEX($BQ$7:$BQ$126,1,1))+1),CA$6),200)),1),""))</f>
        <v/>
      </c>
      <c r="CB7" s="167">
        <f>BR7</f>
        <v>3</v>
      </c>
      <c r="CC7" s="164">
        <f t="array" ref="CC7">IF($B7="-","-",SUM(IF(LEN(BR7:CA7)&gt;0,1,0)))</f>
        <v>2</v>
      </c>
      <c r="CD7" s="164">
        <f t="array" ref="CD7">IF($B7="-","-",SUM(IF(LEN(BG7:BP7)&gt;0,1,0)))</f>
        <v>0</v>
      </c>
      <c r="CH7" s="224">
        <v>7</v>
      </c>
      <c r="CI7" s="211" t="s">
        <v>92</v>
      </c>
      <c r="CJ7" s="211" t="s">
        <v>109</v>
      </c>
      <c r="CN7" s="225">
        <f ca="1">IF(ISNUMBER(projectStartDate),projectStartDate,TODAY())</f>
        <v>44927</v>
      </c>
      <c r="CO7" s="226" t="str">
        <f t="array" aca="1" ref="CO7" ca="1">IF(NETWORKDAYS.INTL(CN7,CN7,weekendOption,holidaysList)=1,MAX($CO$6:CO6)+1,"")</f>
        <v/>
      </c>
      <c r="CQ7" s="226" t="str">
        <f t="shared" ref="CQ7:CQ18" si="18">IF(B7="-","", B7 &amp; " - " &amp;E7)</f>
        <v>1 - Start</v>
      </c>
      <c r="CR7" s="227"/>
      <c r="CT7" s="218">
        <f t="array" aca="1" ref="CT7" ca="1">IF(AND( Y7&lt;= DATE(yearC,Calculations!$CT$5+1,1)-1,CY7&gt;=DATE(yearC,Calculations!$CT$5,1)),1,0)</f>
        <v>1</v>
      </c>
      <c r="CU7" s="164">
        <f t="array" ref="CU7">IF(OR(C7=$CU$5,$CU$5=""),1,0)</f>
        <v>1</v>
      </c>
      <c r="CV7" s="164">
        <f t="shared" ref="CV7:CV18" si="19">IF($CV$5="",1,IFERROR(IF($CV$5=F7,1,0),0))</f>
        <v>1</v>
      </c>
      <c r="CW7" s="164">
        <f t="shared" ref="CW7:CW18" si="20">IF(OR(D7=$CW$5,$CW$5=""),1,0)</f>
        <v>1</v>
      </c>
      <c r="CX7" s="164">
        <f ca="1">CT7*CU7*CV7*CW7</f>
        <v>1</v>
      </c>
      <c r="CY7" s="221">
        <f ca="1">INDEX(Z7:AB7,1,$CY$5)</f>
        <v>44930</v>
      </c>
      <c r="CZ7" s="228"/>
      <c r="DA7" s="159" t="str">
        <f t="array" aca="1" ref="DA7" ca="1">IF($CX7=0,"",IF(AND(DA$6&gt;=$Y7,DA$6&lt;=$CY7),IF(CZ7&lt;&gt;"",CZ7,1),""))</f>
        <v/>
      </c>
      <c r="DB7" s="159">
        <f t="array" aca="1" ref="DB7" ca="1">IF($CX7=0,"",IF(AND(DB$6&gt;=$Y7,DB$6&lt;=$CY7),IF(DA7&lt;&gt;"",DA7,1),""))</f>
        <v>1</v>
      </c>
      <c r="DC7" s="159">
        <f t="array" aca="1" ref="DC7" ca="1">IF($CX7=0,"",IF(AND(DC$6&gt;=$Y7,DC$6&lt;=$CY7),IF(DB7&lt;&gt;"",DB7,1),""))</f>
        <v>1</v>
      </c>
      <c r="DD7" s="159">
        <f t="array" aca="1" ref="DD7" ca="1">IF($CX7=0,"",IF(AND(DD$6&gt;=$Y7,DD$6&lt;=$CY7),IF(DC7&lt;&gt;"",DC7,1),""))</f>
        <v>1</v>
      </c>
      <c r="DE7" s="159" t="str">
        <f t="array" aca="1" ref="DE7" ca="1">IF($CX7=0,"",IF(AND(DE$6&gt;=$Y7,DE$6&lt;=$CY7),IF(DD7&lt;&gt;"",DD7,1),""))</f>
        <v/>
      </c>
      <c r="DF7" s="159" t="str">
        <f t="array" aca="1" ref="DF7" ca="1">IF($CX7=0,"",IF(AND(DF$6&gt;=$Y7,DF$6&lt;=$CY7),IF(DE7&lt;&gt;"",DE7,1),""))</f>
        <v/>
      </c>
      <c r="DG7" s="159" t="str">
        <f t="array" aca="1" ref="DG7" ca="1">IF($CX7=0,"",IF(AND(DG$6&gt;=$Y7,DG$6&lt;=$CY7),IF(DF7&lt;&gt;"",DF7,1),""))</f>
        <v/>
      </c>
      <c r="DH7" s="159" t="str">
        <f t="array" aca="1" ref="DH7" ca="1">IF($CX7=0,"",IF(AND(DH$6&gt;=$Y7,DH$6&lt;=$CY7),IF(DG7&lt;&gt;"",DG7,1),""))</f>
        <v/>
      </c>
      <c r="DI7" s="159" t="str">
        <f t="array" aca="1" ref="DI7" ca="1">IF($CX7=0,"",IF(AND(DI$6&gt;=$Y7,DI$6&lt;=$CY7),IF(DH7&lt;&gt;"",DH7,1),""))</f>
        <v/>
      </c>
      <c r="DJ7" s="159" t="str">
        <f t="array" aca="1" ref="DJ7" ca="1">IF($CX7=0,"",IF(AND(DJ$6&gt;=$Y7,DJ$6&lt;=$CY7),IF(DI7&lt;&gt;"",DI7,1),""))</f>
        <v/>
      </c>
      <c r="DK7" s="159" t="str">
        <f t="array" aca="1" ref="DK7" ca="1">IF($CX7=0,"",IF(AND(DK$6&gt;=$Y7,DK$6&lt;=$CY7),IF(DJ7&lt;&gt;"",DJ7,1),""))</f>
        <v/>
      </c>
      <c r="DL7" s="159" t="str">
        <f t="array" aca="1" ref="DL7" ca="1">IF($CX7=0,"",IF(AND(DL$6&gt;=$Y7,DL$6&lt;=$CY7),IF(DK7&lt;&gt;"",DK7,1),""))</f>
        <v/>
      </c>
      <c r="DM7" s="159" t="str">
        <f t="array" aca="1" ref="DM7" ca="1">IF($CX7=0,"",IF(AND(DM$6&gt;=$Y7,DM$6&lt;=$CY7),IF(DL7&lt;&gt;"",DL7,1),""))</f>
        <v/>
      </c>
      <c r="DN7" s="159" t="str">
        <f t="array" aca="1" ref="DN7" ca="1">IF($CX7=0,"",IF(AND(DN$6&gt;=$Y7,DN$6&lt;=$CY7),IF(DM7&lt;&gt;"",DM7,1),""))</f>
        <v/>
      </c>
      <c r="DO7" s="159" t="str">
        <f t="array" aca="1" ref="DO7" ca="1">IF($CX7=0,"",IF(AND(DO$6&gt;=$Y7,DO$6&lt;=$CY7),IF(DN7&lt;&gt;"",DN7,1),""))</f>
        <v/>
      </c>
      <c r="DP7" s="159" t="str">
        <f t="array" aca="1" ref="DP7" ca="1">IF($CX7=0,"",IF(AND(DP$6&gt;=$Y7,DP$6&lt;=$CY7),IF(DO7&lt;&gt;"",DO7,1),""))</f>
        <v/>
      </c>
      <c r="DQ7" s="159" t="str">
        <f t="array" aca="1" ref="DQ7" ca="1">IF($CX7=0,"",IF(AND(DQ$6&gt;=$Y7,DQ$6&lt;=$CY7),IF(DP7&lt;&gt;"",DP7,1),""))</f>
        <v/>
      </c>
      <c r="DR7" s="159" t="str">
        <f t="array" aca="1" ref="DR7" ca="1">IF($CX7=0,"",IF(AND(DR$6&gt;=$Y7,DR$6&lt;=$CY7),IF(DQ7&lt;&gt;"",DQ7,1),""))</f>
        <v/>
      </c>
      <c r="DS7" s="159" t="str">
        <f t="array" aca="1" ref="DS7" ca="1">IF($CX7=0,"",IF(AND(DS$6&gt;=$Y7,DS$6&lt;=$CY7),IF(DR7&lt;&gt;"",DR7,1),""))</f>
        <v/>
      </c>
      <c r="DT7" s="159" t="str">
        <f t="array" aca="1" ref="DT7" ca="1">IF($CX7=0,"",IF(AND(DT$6&gt;=$Y7,DT$6&lt;=$CY7),IF(DS7&lt;&gt;"",DS7,1),""))</f>
        <v/>
      </c>
      <c r="DU7" s="159" t="str">
        <f t="array" aca="1" ref="DU7" ca="1">IF($CX7=0,"",IF(AND(DU$6&gt;=$Y7,DU$6&lt;=$CY7),IF(DT7&lt;&gt;"",DT7,1),""))</f>
        <v/>
      </c>
      <c r="DV7" s="159" t="str">
        <f t="array" aca="1" ref="DV7" ca="1">IF($CX7=0,"",IF(AND(DV$6&gt;=$Y7,DV$6&lt;=$CY7),IF(DU7&lt;&gt;"",DU7,1),""))</f>
        <v/>
      </c>
      <c r="DW7" s="159" t="str">
        <f t="array" aca="1" ref="DW7" ca="1">IF($CX7=0,"",IF(AND(DW$6&gt;=$Y7,DW$6&lt;=$CY7),IF(DV7&lt;&gt;"",DV7,1),""))</f>
        <v/>
      </c>
      <c r="DX7" s="159" t="str">
        <f t="array" aca="1" ref="DX7" ca="1">IF($CX7=0,"",IF(AND(DX$6&gt;=$Y7,DX$6&lt;=$CY7),IF(DW7&lt;&gt;"",DW7,1),""))</f>
        <v/>
      </c>
      <c r="DY7" s="159" t="str">
        <f t="array" aca="1" ref="DY7" ca="1">IF($CX7=0,"",IF(AND(DY$6&gt;=$Y7,DY$6&lt;=$CY7),IF(DX7&lt;&gt;"",DX7,1),""))</f>
        <v/>
      </c>
      <c r="DZ7" s="159" t="str">
        <f t="array" aca="1" ref="DZ7" ca="1">IF($CX7=0,"",IF(AND(DZ$6&gt;=$Y7,DZ$6&lt;=$CY7),IF(DY7&lt;&gt;"",DY7,1),""))</f>
        <v/>
      </c>
      <c r="EA7" s="159" t="str">
        <f t="array" aca="1" ref="EA7" ca="1">IF($CX7=0,"",IF(AND(EA$6&gt;=$Y7,EA$6&lt;=$CY7),IF(DZ7&lt;&gt;"",DZ7,1),""))</f>
        <v/>
      </c>
      <c r="EB7" s="159" t="str">
        <f t="array" aca="1" ref="EB7" ca="1">IF($CX7=0,"",IF(AND(EB$6&gt;=$Y7,EB$6&lt;=$CY7),IF(EA7&lt;&gt;"",EA7,1),""))</f>
        <v/>
      </c>
      <c r="EC7" s="159" t="str">
        <f t="array" aca="1" ref="EC7" ca="1">IF($CX7=0,"",IF(AND(EC$6&gt;=$Y7,EC$6&lt;=$CY7),IF(EB7&lt;&gt;"",EB7,1),""))</f>
        <v/>
      </c>
      <c r="ED7" s="159" t="str">
        <f t="array" aca="1" ref="ED7" ca="1">IF($CX7=0,"",IF(AND(ED$6&gt;=$Y7,ED$6&lt;=$CY7),IF(EC7&lt;&gt;"",EC7,1),""))</f>
        <v/>
      </c>
      <c r="EE7" s="159" t="str">
        <f t="array" aca="1" ref="EE7" ca="1">IF($CX7=0,"",IF(AND(EE$6&gt;=$Y7,EE$6&lt;=$CY7),IF(ED7&lt;&gt;"",ED7,1),""))</f>
        <v/>
      </c>
      <c r="EG7" s="229">
        <f ca="1">MAX(DA7:EE7)</f>
        <v>1</v>
      </c>
      <c r="EI7" s="197">
        <v>1</v>
      </c>
      <c r="EK7" s="230">
        <f t="shared" ref="EK7:EK18" si="21">IF(OR(LEN(C7)=0,O7=0),"",B7)</f>
        <v>1</v>
      </c>
      <c r="EL7" s="230">
        <f t="array" ref="EL7">IFERROR(SMALL($EK$7:$EK$18,ROW()-ROW($EK$6)),"")</f>
        <v>1</v>
      </c>
      <c r="EM7" s="230" t="str">
        <f t="shared" ref="EM7:EM18" si="22">IFERROR(INDEX(E$7:E$18,$EL7),"")</f>
        <v>Start</v>
      </c>
      <c r="EN7" s="230" t="str">
        <f t="shared" ref="EN7:EN18" si="23">IFERROR(INDEX(D$7:D$18,$EL7),"")</f>
        <v>M</v>
      </c>
      <c r="EO7" s="231">
        <f t="shared" ref="EO7:EO18" ca="1" si="24">IFERROR(INDEX(Y$7:Y$18,$EL7),"")</f>
        <v>44928</v>
      </c>
      <c r="EP7" s="231">
        <f t="shared" ref="EP7:EP18" ca="1" si="25">IFERROR(INDEX(Z$7:Z$18,$EL7),"")</f>
        <v>44928</v>
      </c>
      <c r="EQ7" s="230">
        <f t="shared" ref="EQ7:EQ18" si="26">IFERROR(INDEX(L$7:L$18,$EL7),"")</f>
        <v>0</v>
      </c>
      <c r="ER7" s="231">
        <f t="shared" ref="ER7:ER18" ca="1" si="27">IFERROR(INDEX(AB$7:AB$18,$EL7),"")</f>
        <v>44930</v>
      </c>
      <c r="ES7" s="259" t="str">
        <f t="shared" ref="ES7:ES18" si="28">IFERROR(INDEX(C$7:C$18,$EL7),"")</f>
        <v>High</v>
      </c>
      <c r="ET7" s="259" t="str">
        <f t="shared" ref="ET7:ET18" ca="1" si="29">IFERROR(INDEX(N$7:N$18,$EL7),"")</f>
        <v>Done</v>
      </c>
      <c r="EU7" s="257">
        <f t="shared" ref="EU7:EU18" si="30">IFERROR(IF(LEN(EM7)=0,"",INDEX($CF$39:$CF$43,MATCH(ES7,$CH$39:$CH$43,0))),"")</f>
        <v>1</v>
      </c>
      <c r="EV7" s="257">
        <f t="shared" ref="EV7:EV18" ca="1" si="31">IFERROR(IF(LEN(EM7)=0,"",INDEX($CG$52:$CG$55,MATCH(ET7,$CH$52:$CH$55,0))),"")</f>
        <v>1</v>
      </c>
      <c r="EX7" s="232">
        <v>1</v>
      </c>
      <c r="EY7" s="230" t="str">
        <f>IFERROR(IF(LEN(INDEX(Settings!I$10:I$52,Calculations!$EX7))=0,"",INDEX(Settings!I$10:I$52,Calculations!$EX7)),"")</f>
        <v>Jemima Begum</v>
      </c>
      <c r="EZ7" s="230">
        <f>IF(LEN(EY7)=0,"",EX7)</f>
        <v>1</v>
      </c>
      <c r="FA7" s="230" t="str">
        <f t="shared" ref="FA7:FA25" si="32">IFERROR(INDEX($EY$7:$EY$25,SMALL($EZ$7:$EZ$25,$EX7)),"")</f>
        <v>Jemima Begum</v>
      </c>
      <c r="FB7" s="230">
        <f>IF(LEN(FC7)=0,"",EX7)</f>
        <v>1</v>
      </c>
      <c r="FC7" s="230" t="str">
        <f>IFERROR(IF(LEN(INDEX(Settings!J$10:J$52,Calculations!$EX7))=0,"",INDEX(Settings!J$10:J$52,Calculations!$EX7)),"")</f>
        <v>Operations</v>
      </c>
      <c r="FD7" s="230">
        <f>IF(IF(LEN(FC7)=0,"",COUNTIF($FC$7:FC7,FC7))=1,EX7,"")</f>
        <v>1</v>
      </c>
      <c r="FE7" s="230" t="str">
        <f t="shared" ref="FE7:FE25" si="33">IFERROR(INDEX($FC$7:$FC$25,SMALL($FD$7:$FD$25,$EX7)),"")</f>
        <v>Operations</v>
      </c>
      <c r="FG7" s="230" t="str">
        <f>IFERROR(INDEX($CH$39:$CH$43,MATCH(ROW(CI39)-ROW($CI$38),$CG$39:$CG$43,0),1),"")</f>
        <v>High</v>
      </c>
      <c r="FH7" s="230">
        <f>IF(LEN(FG7)=0,"",EX7)</f>
        <v>1</v>
      </c>
      <c r="FI7" s="230" t="str">
        <f>IFERROR(INDEX($FG$7:$FG$11,SMALL($FH$7:$FH$11,$EX7)),"")</f>
        <v>High</v>
      </c>
      <c r="FK7" s="230" t="str">
        <f>IFERROR(INDEX($CH$52:$CH$55,MATCH(ROW(CH52)-ROW($CH$51),$CF$52:$CF$55,0),1),"")</f>
        <v>Done</v>
      </c>
      <c r="FL7" s="230">
        <f>IF(LEN(FK7)=0,"",EX7)</f>
        <v>1</v>
      </c>
      <c r="FM7" s="230" t="str">
        <f>IFERROR(INDEX($FK$7:$FK$10,SMALL($FL$7:$FL$10,$EX7)),"")</f>
        <v>Done</v>
      </c>
      <c r="FO7" s="230">
        <f t="array" aca="1" ref="FO7" ca="1">IF(MIN(IFERROR(YEAR(Y7:Y18),""))=0,"",MIN(IFERROR(YEAR(Y7:Y18),"")))</f>
        <v>2023</v>
      </c>
      <c r="FP7" s="230" t="str">
        <f>IFERROR(INDEX($CH$45:$CH$49,MATCH(ROW(CH46)-ROW($CH$45),$CF$45:$CF$49,0),1),"")</f>
        <v>Phase</v>
      </c>
      <c r="FR7" s="197">
        <v>0</v>
      </c>
      <c r="FS7" s="164">
        <f ca="1">IFERROR(IF($FO$5&gt;=FR7,$FO$7+FR7,""),"")</f>
        <v>2023</v>
      </c>
      <c r="FT7" s="197" t="s">
        <v>58</v>
      </c>
      <c r="FU7" s="164" t="str">
        <f ca="1">IF(LEN(FS7)&gt;0,FS7&amp;"-"&amp;FT7,"")</f>
        <v>2023-January</v>
      </c>
      <c r="FV7" s="221">
        <f t="shared" ref="FV7:FV30" ca="1" si="34">IFERROR(DATE(FS7,MATCH(FT7,$CH$24:$CH$35,0),1),"")</f>
        <v>44927</v>
      </c>
      <c r="FW7" s="227"/>
      <c r="FX7" s="164" t="str">
        <f>IF(LEN(FM7)=0,"",FM7)</f>
        <v>Done</v>
      </c>
      <c r="FY7" s="164">
        <f ca="1">COUNTIFS($N$7:$N$19,$FX7,$P$7:$P$19,1)</f>
        <v>6</v>
      </c>
      <c r="FZ7" s="233">
        <f ca="1">IFERROR(FY7/$FY$11,"")</f>
        <v>0.6</v>
      </c>
      <c r="GB7" s="164" t="str">
        <f>FG7</f>
        <v>High</v>
      </c>
      <c r="GC7" s="286">
        <f ca="1">IF(LEN(GB7)=0,"",COUNTIFS($C$7:$C$19,$GB7,$P$7:$P$19,1))</f>
        <v>3</v>
      </c>
      <c r="GD7" s="164">
        <f ca="1">IF(AND(ISNUMBER(GC7),GC7&gt;0),MAX(GD6:GD6)+1,"")</f>
        <v>1</v>
      </c>
      <c r="GF7" s="230" t="str">
        <f>FA7</f>
        <v>Jemima Begum</v>
      </c>
      <c r="GG7" s="230">
        <f t="shared" ref="GG7:GG25" ca="1" si="35">IF(LEN(GF7)=0,"",COUNTIFS($F$7:$F$19,$GF7,$P$7:$P$19,1))</f>
        <v>2</v>
      </c>
      <c r="GH7" s="230">
        <f t="shared" ref="GH7:GH25" ca="1" si="36">IFERROR(IF(GG7=0,"",RANK(GG7,$GG$7:$GG$25)),"")</f>
        <v>1</v>
      </c>
      <c r="GI7" s="230">
        <f ca="1">IFERROR(COUNTIF($GH$6:GH6,GH7)+GH7,"")</f>
        <v>1</v>
      </c>
      <c r="GK7" s="232">
        <v>1</v>
      </c>
      <c r="GL7" s="230" t="str">
        <f t="shared" ref="GL7:GL16" ca="1" si="37">IFERROR(INDEX(GF$7:GF$25,MATCH($GK7,$GI$7:$GI$25,0)),"")</f>
        <v>Jemima Begum</v>
      </c>
      <c r="GM7" s="230">
        <f t="shared" ref="GM7:GM16" ca="1" si="38">IFERROR(INDEX(GG$7:GG$25,MATCH($GK7,$GI$7:$GI$25,0)),"")</f>
        <v>2</v>
      </c>
      <c r="GO7" s="230" t="str">
        <f t="shared" ref="GO7:GO18" si="39">IF(D7=Type1,ROW(E7)-ROW($E$6),"")</f>
        <v/>
      </c>
      <c r="GP7" s="234" t="str">
        <f t="shared" ref="GP7:GP18" si="40">IFERROR(INDEX($E$7:$E$18,SMALL($GO$7:$GO$18,ROW(GP7)-ROW($GP$6))),"")</f>
        <v>Phase 1: Planning</v>
      </c>
      <c r="GQ7" s="234" t="str">
        <f t="shared" ref="GQ7:GQ18" ca="1" si="41">IFERROR(INDEX($N$7:$N$19,MATCH($GP7,$E$7:$E$18,0)),"")</f>
        <v>Done</v>
      </c>
      <c r="GR7" s="234">
        <f ca="1">IF(AND(LEN($GP7)&gt;0,$GQ7=GR$6),1,"")</f>
        <v>1</v>
      </c>
      <c r="GS7" s="234" t="str">
        <f ca="1">IF(AND(LEN($GP7)&gt;0,$GQ7=GS$6),1,"")</f>
        <v/>
      </c>
      <c r="GT7" s="234" t="str">
        <f ca="1">IF(AND(LEN($GP7)&gt;0,$GQ7=GT$6),1,"")</f>
        <v/>
      </c>
      <c r="GU7" s="234" t="str">
        <f ca="1">IF(AND(LEN($GP7)&gt;0,$GQ7=GU$6),1,"")</f>
        <v/>
      </c>
      <c r="GV7" s="234">
        <f ca="1">IF(LEN($GQ7)=0,"",1)</f>
        <v>1</v>
      </c>
      <c r="GW7" s="234">
        <f ca="1">IF(LEN($GQ7)=0,"",3)</f>
        <v>3</v>
      </c>
      <c r="GY7" s="170">
        <v>1</v>
      </c>
    </row>
    <row r="8" spans="2:207" x14ac:dyDescent="0.25">
      <c r="B8" s="164">
        <f>IF(MAX($B$6:B7)+1&gt;countall,"-",MAX($B$6:B7)+1)</f>
        <v>2</v>
      </c>
      <c r="C8" s="164" t="str">
        <f>IF($B8="-","-",""&amp;INDEX(TaskPlan!C$7:C$18,MATCH($B8,TaskPlan!$B$7:$B$18,0),1))</f>
        <v>Medium</v>
      </c>
      <c r="D8" s="164" t="str">
        <f>IF($B8="-","-",""&amp;INDEX(TaskPlan!D$7:D$18,MATCH($B8,TaskPlan!$B$7:$B$18,0),1))</f>
        <v>P</v>
      </c>
      <c r="E8" s="164" t="str">
        <f>IF($B8="-","-",INDEX(TaskPlan!E$7:E$18,MATCH($B8,TaskPlan!$B$7:$B$18,0),1))</f>
        <v>Phase 1: Planning</v>
      </c>
      <c r="F8" s="164" t="str">
        <f>IF($B8="-","-",IF(LEN(INDEX(TaskPlan!F$7:F$18,MATCH($B8,TaskPlan!$B$7:$B$18,0),1))=0,"",INDEX(TaskPlan!F$7:F$18,MATCH($B8,TaskPlan!$B$7:$B$18,0),1)))</f>
        <v>Carmel Beltran</v>
      </c>
      <c r="G8" s="164" t="str">
        <f t="shared" si="1"/>
        <v>IT</v>
      </c>
      <c r="H8" s="164" t="str">
        <f>IF($B8="-","-",IF(INDEX(TaskPlan!G$7:G$18,MATCH($B8,TaskPlan!$B$7:$B$18,0),1)="","",INDEX(TaskPlan!G$7:G$18,MATCH($B8,TaskPlan!$B$7:$B$18,0),1)))</f>
        <v/>
      </c>
      <c r="I8" s="160">
        <f>IF($B8="-","-",IF(D8=Type1,0,K8+IF(INDEX(TaskPlan!H$7:H$18,MATCH($B8,TaskPlan!$B$7:$B$18,0),1)="",0,INDEX(TaskPlan!H$7:H$18,MATCH($B8,TaskPlan!$B$7:$B$18,0),1))))</f>
        <v>0</v>
      </c>
      <c r="J8" s="160">
        <f>IF($B8="-","-",IF(INDEX(TaskPlan!I$7:I$18,MATCH($B8,TaskPlan!$B$7:$B$18,0),1)="",0,INDEX(TaskPlan!I$7:I$18,MATCH($B8,TaskPlan!$B$7:$B$18,0),1)))</f>
        <v>0</v>
      </c>
      <c r="K8" s="160">
        <f>IF($B8="-","-",IF(INDEX(TaskPlan!J$7:J$18,MATCH($B8,TaskPlan!$B$7:$B$18,0),1)="",0,INDEX(TaskPlan!J$7:J$18,MATCH($B8,TaskPlan!$B$7:$B$18,0),1)))</f>
        <v>0</v>
      </c>
      <c r="L8" s="160">
        <f t="shared" ca="1" si="2"/>
        <v>25</v>
      </c>
      <c r="M8" s="218">
        <f>IF(D8=Type1,IFERROR(MATCH(D8,D9:$D$19,0)+ROW(D8)-7-B8,200),"")</f>
        <v>4</v>
      </c>
      <c r="N8" s="219" t="str">
        <f ca="1">IF(D8=Type1,IF(COUNTIF(OFFSET(N9,,,M8),Status1)=M8,Status1,IF(COUNTIF(OFFSET(N9,,,M8),Status2)&gt;0,Status2,IF(COUNTIF(OFFSET(N9,,,M8),Status4)=M8,Status4,Status3))),IF($B8="-","-",IF(LEN(INDEX(TaskPlan!K$7:K$206,MATCH($B8,TaskPlan!$B$7:$B$206,0),1))=0,"-",INDEX(TaskPlan!K$7:K$206,MATCH($B8,TaskPlan!$B$7:$B$206,0),1))))</f>
        <v>Done</v>
      </c>
      <c r="O8" s="164">
        <f t="shared" si="3"/>
        <v>1</v>
      </c>
      <c r="P8" s="164">
        <f t="shared" ca="1" si="4"/>
        <v>1</v>
      </c>
      <c r="Q8" s="160" t="str">
        <f t="shared" si="5"/>
        <v>2 - Phase 1: Planning</v>
      </c>
      <c r="R8" s="257">
        <f t="shared" si="6"/>
        <v>2</v>
      </c>
      <c r="S8" s="247">
        <f t="shared" si="7"/>
        <v>0</v>
      </c>
      <c r="T8" s="247">
        <f t="shared" si="8"/>
        <v>0</v>
      </c>
      <c r="U8" s="247">
        <f t="shared" si="9"/>
        <v>0</v>
      </c>
      <c r="V8" s="247">
        <f t="shared" ca="1" si="10"/>
        <v>0</v>
      </c>
      <c r="W8" s="247">
        <f t="shared" ref="W8:W18" ca="1" si="42">SUM(S8:V8)</f>
        <v>0</v>
      </c>
      <c r="X8" s="235"/>
      <c r="Y8" s="221">
        <f t="shared" ca="1" si="11"/>
        <v>44928</v>
      </c>
      <c r="Z8" s="221">
        <f t="shared" ca="1" si="12"/>
        <v>44953</v>
      </c>
      <c r="AA8" s="221">
        <f t="shared" ca="1" si="13"/>
        <v>44928</v>
      </c>
      <c r="AB8" s="221">
        <f t="shared" ca="1" si="14"/>
        <v>44953</v>
      </c>
      <c r="AC8" s="162">
        <f t="shared" ca="1" si="15"/>
        <v>0</v>
      </c>
      <c r="AD8" s="162">
        <f t="shared" ca="1" si="16"/>
        <v>19</v>
      </c>
      <c r="AE8" s="162">
        <f t="shared" ca="1" si="17"/>
        <v>0</v>
      </c>
      <c r="AF8" s="162">
        <f t="shared" ref="AF8:AF17" ca="1" si="43">IFERROR(IF(B8="-","",IF(B9="-",AD8,MAX(AD8,MIN(AT8:BC8)))),"")</f>
        <v>19</v>
      </c>
      <c r="AG8" s="162">
        <f t="shared" ref="AG8:AG18" ca="1" si="44">IFERROR(IF(B8="-","",IF(ROUND(AF8-AD8,5)&lt;0,0,ROUND(AF8-AD8,5))),"")</f>
        <v>0</v>
      </c>
      <c r="AH8" s="222"/>
      <c r="AI8" s="163">
        <f t="array" ref="AI8">IF(BG8="",0,INDEX($AD$7:$AD$18,MATCH(""&amp;BG8,""&amp;$B$7:$B$18,0)))</f>
        <v>0</v>
      </c>
      <c r="AJ8" s="163">
        <f t="array" ref="AJ8">IF(BH8="",0,INDEX($AD$7:$AD$18,MATCH(""&amp;BH8,""&amp;$B$7:$B$18,0)))</f>
        <v>0</v>
      </c>
      <c r="AK8" s="163">
        <f t="array" ref="AK8">IF(BI8="",0,INDEX($AD$7:$AD$18,MATCH(""&amp;BI8,""&amp;$B$7:$B$18,0)))</f>
        <v>0</v>
      </c>
      <c r="AL8" s="163">
        <f t="array" ref="AL8">IF(BJ8="",0,INDEX($AD$7:$AD$18,MATCH(""&amp;BJ8,""&amp;$B$7:$B$18,0)))</f>
        <v>0</v>
      </c>
      <c r="AM8" s="163">
        <f t="array" ref="AM8">IF(BK8="",0,INDEX($AD$7:$AD$18,MATCH(""&amp;BK8,""&amp;$B$7:$B$18,0)))</f>
        <v>0</v>
      </c>
      <c r="AN8" s="163">
        <f t="array" ref="AN8">IF(BL8="",0,INDEX($AD$7:$AD$18,MATCH(""&amp;BL8,""&amp;$B$7:$B$18,0)))</f>
        <v>0</v>
      </c>
      <c r="AO8" s="163">
        <f t="array" ref="AO8">IF(BM8="",0,INDEX($AD$7:$AD$18,MATCH(""&amp;BM8,""&amp;$B$7:$B$18,0)))</f>
        <v>0</v>
      </c>
      <c r="AP8" s="163">
        <f t="array" ref="AP8">IF(BN8="",0,INDEX($AD$7:$AD$18,MATCH(""&amp;BN8,""&amp;$B$7:$B$18,0)))</f>
        <v>0</v>
      </c>
      <c r="AQ8" s="163">
        <f t="array" ref="AQ8">IF(BO8="",0,INDEX($AD$7:$AD$18,MATCH(""&amp;BO8,""&amp;$B$7:$B$18,0)))</f>
        <v>0</v>
      </c>
      <c r="AR8" s="163">
        <f t="array" ref="AR8">IF(BP8="",0,INDEX($AD$7:$AD$18,MATCH(""&amp;BP8,""&amp;$B$7:$B$18,0)))</f>
        <v>0</v>
      </c>
      <c r="AS8" s="223"/>
      <c r="AT8" s="163" t="str">
        <f t="array" ref="AT8">IF(BR8="","",INDEX($AE$7:$AE$18,MATCH(""&amp;BR8,""&amp;$B$7:$B$18,0)))</f>
        <v/>
      </c>
      <c r="AU8" s="163" t="str">
        <f t="array" ref="AU8">IF(BS8="","",INDEX($AE$7:$AE$18,MATCH(""&amp;BS8,""&amp;$B$7:$B$18,0)))</f>
        <v/>
      </c>
      <c r="AV8" s="163" t="str">
        <f t="array" ref="AV8">IF(BT8="","",INDEX($AE$7:$AE$18,MATCH(""&amp;BT8,""&amp;$B$7:$B$18,0)))</f>
        <v/>
      </c>
      <c r="AW8" s="163" t="str">
        <f t="array" ref="AW8">IF(BU8="","",INDEX($AE$7:$AE$18,MATCH(""&amp;BU8,""&amp;$B$7:$B$18,0)))</f>
        <v/>
      </c>
      <c r="AX8" s="163" t="str">
        <f t="array" ref="AX8">IF(BV8="","",INDEX($AE$7:$AE$18,MATCH(""&amp;BV8,""&amp;$B$7:$B$18,0)))</f>
        <v/>
      </c>
      <c r="AY8" s="163" t="str">
        <f t="array" ref="AY8">IF(BW8="","",INDEX($AE$7:$AE$18,MATCH(""&amp;BW8,""&amp;$B$7:$B$18,0)))</f>
        <v/>
      </c>
      <c r="AZ8" s="163" t="str">
        <f t="array" ref="AZ8">IF(BX8="","",INDEX($AE$7:$AE$18,MATCH(""&amp;BX8,""&amp;$B$7:$B$18,0)))</f>
        <v/>
      </c>
      <c r="BA8" s="163" t="str">
        <f t="array" ref="BA8">IF(BY8="","",INDEX($AE$7:$AE$18,MATCH(""&amp;BY8,""&amp;$B$7:$B$18,0)))</f>
        <v/>
      </c>
      <c r="BB8" s="163" t="str">
        <f t="array" ref="BB8">IF(BZ8="","",INDEX($AE$7:$AE$18,MATCH(""&amp;BZ8,""&amp;$B$7:$B$18,0)))</f>
        <v/>
      </c>
      <c r="BC8" s="163" t="str">
        <f t="array" ref="BC8">IF(CA8="","",INDEX($AE$7:$AE$18,MATCH(""&amp;CA8,""&amp;$B$7:$B$18,0)))</f>
        <v/>
      </c>
      <c r="BE8" s="160" t="str">
        <f t="shared" ref="BE8:BE18" ca="1" si="45">IF(ISNUMBER(AG8),IF(AG8=0,"Yes","No"),"")</f>
        <v>Yes</v>
      </c>
      <c r="BG8" s="164" t="str">
        <f t="array" ref="BG8">IFERROR(IF($D8=Type1,"",IF(INDEX($D$7:$D$18,IF($B8="-","-",TRIM(MID(SUBSTITUTE($H8,",",REPT(" ",LEN($H8))),(BG$6-1)*LEN($H8)+1,LEN($H8)))))=Type1,INDEX($BG$7:$BG$18,IF($B8="-","-",TRIM(MID(SUBSTITUTE($H8,",",REPT(" ",LEN($H8))),(BG$6-1)*LEN($H8)+1,LEN($H8))))),IF($B8="-","-",TRIM(MID(SUBSTITUTE($H8,",",REPT(" ",LEN($H8))),(BG$6-1)*LEN($H8)+1,LEN($H8)))))),"")</f>
        <v/>
      </c>
      <c r="BH8" s="164" t="str">
        <f t="array" ref="BH8">IFERROR(IF($D8=Type1,"",IF(INDEX($D$7:$D$18,IF($B8="-","-",TRIM(MID(SUBSTITUTE($H8,",",REPT(" ",LEN($H8))),(BH$6-1)*LEN($H8)+1,LEN($H8)))))=Type1,INDEX($BG$7:$BG$18,IF($B8="-","-",TRIM(MID(SUBSTITUTE($H8,",",REPT(" ",LEN($H8))),(BH$6-1)*LEN($H8)+1,LEN($H8))))),IF($B8="-","-",TRIM(MID(SUBSTITUTE($H8,",",REPT(" ",LEN($H8))),(BH$6-1)*LEN($H8)+1,LEN($H8)))))),"")</f>
        <v/>
      </c>
      <c r="BI8" s="164" t="str">
        <f t="array" ref="BI8">IFERROR(IF($D8=Type1,"",IF(INDEX($D$7:$D$18,IF($B8="-","-",TRIM(MID(SUBSTITUTE($H8,",",REPT(" ",LEN($H8))),(BI$6-1)*LEN($H8)+1,LEN($H8)))))=Type1,INDEX($BG$7:$BG$18,IF($B8="-","-",TRIM(MID(SUBSTITUTE($H8,",",REPT(" ",LEN($H8))),(BI$6-1)*LEN($H8)+1,LEN($H8))))),IF($B8="-","-",TRIM(MID(SUBSTITUTE($H8,",",REPT(" ",LEN($H8))),(BI$6-1)*LEN($H8)+1,LEN($H8)))))),"")</f>
        <v/>
      </c>
      <c r="BJ8" s="164" t="str">
        <f t="array" ref="BJ8">IFERROR(IF($D8=Type1,"",IF(INDEX($D$7:$D$18,IF($B8="-","-",TRIM(MID(SUBSTITUTE($H8,",",REPT(" ",LEN($H8))),(BJ$6-1)*LEN($H8)+1,LEN($H8)))))=Type1,INDEX($BG$7:$BG$18,IF($B8="-","-",TRIM(MID(SUBSTITUTE($H8,",",REPT(" ",LEN($H8))),(BJ$6-1)*LEN($H8)+1,LEN($H8))))),IF($B8="-","-",TRIM(MID(SUBSTITUTE($H8,",",REPT(" ",LEN($H8))),(BJ$6-1)*LEN($H8)+1,LEN($H8)))))),"")</f>
        <v/>
      </c>
      <c r="BK8" s="164" t="str">
        <f t="array" ref="BK8">IFERROR(IF($D8=Type1,"",IF(INDEX($D$7:$D$18,IF($B8="-","-",TRIM(MID(SUBSTITUTE($H8,",",REPT(" ",LEN($H8))),(BK$6-1)*LEN($H8)+1,LEN($H8)))))=Type1,INDEX($BG$7:$BG$18,IF($B8="-","-",TRIM(MID(SUBSTITUTE($H8,",",REPT(" ",LEN($H8))),(BK$6-1)*LEN($H8)+1,LEN($H8))))),IF($B8="-","-",TRIM(MID(SUBSTITUTE($H8,",",REPT(" ",LEN($H8))),(BK$6-1)*LEN($H8)+1,LEN($H8)))))),"")</f>
        <v/>
      </c>
      <c r="BL8" s="164" t="str">
        <f t="array" ref="BL8">IFERROR(IF($D8=Type1,"",IF(INDEX($D$7:$D$18,IF($B8="-","-",TRIM(MID(SUBSTITUTE($H8,",",REPT(" ",LEN($H8))),(BL$6-1)*LEN($H8)+1,LEN($H8)))))=Type1,INDEX($BG$7:$BG$18,IF($B8="-","-",TRIM(MID(SUBSTITUTE($H8,",",REPT(" ",LEN($H8))),(BL$6-1)*LEN($H8)+1,LEN($H8))))),IF($B8="-","-",TRIM(MID(SUBSTITUTE($H8,",",REPT(" ",LEN($H8))),(BL$6-1)*LEN($H8)+1,LEN($H8)))))),"")</f>
        <v/>
      </c>
      <c r="BM8" s="164" t="str">
        <f t="array" ref="BM8">IFERROR(IF($D8=Type1,"",IF(INDEX($D$7:$D$18,IF($B8="-","-",TRIM(MID(SUBSTITUTE($H8,",",REPT(" ",LEN($H8))),(BM$6-1)*LEN($H8)+1,LEN($H8)))))=Type1,INDEX($BG$7:$BG$18,IF($B8="-","-",TRIM(MID(SUBSTITUTE($H8,",",REPT(" ",LEN($H8))),(BM$6-1)*LEN($H8)+1,LEN($H8))))),IF($B8="-","-",TRIM(MID(SUBSTITUTE($H8,",",REPT(" ",LEN($H8))),(BM$6-1)*LEN($H8)+1,LEN($H8)))))),"")</f>
        <v/>
      </c>
      <c r="BN8" s="164" t="str">
        <f t="array" ref="BN8">IFERROR(IF($D8=Type1,"",IF(INDEX($D$7:$D$18,IF($B8="-","-",TRIM(MID(SUBSTITUTE($H8,",",REPT(" ",LEN($H8))),(BN$6-1)*LEN($H8)+1,LEN($H8)))))=Type1,INDEX($BG$7:$BG$18,IF($B8="-","-",TRIM(MID(SUBSTITUTE($H8,",",REPT(" ",LEN($H8))),(BN$6-1)*LEN($H8)+1,LEN($H8))))),IF($B8="-","-",TRIM(MID(SUBSTITUTE($H8,",",REPT(" ",LEN($H8))),(BN$6-1)*LEN($H8)+1,LEN($H8)))))),"")</f>
        <v/>
      </c>
      <c r="BO8" s="164" t="str">
        <f t="array" ref="BO8">IFERROR(IF($D8=Type1,"",IF(INDEX($D$7:$D$18,IF($B8="-","-",TRIM(MID(SUBSTITUTE($H8,",",REPT(" ",LEN($H8))),(BO$6-1)*LEN($H8)+1,LEN($H8)))))=Type1,INDEX($BG$7:$BG$18,IF($B8="-","-",TRIM(MID(SUBSTITUTE($H8,",",REPT(" ",LEN($H8))),(BO$6-1)*LEN($H8)+1,LEN($H8))))),IF($B8="-","-",TRIM(MID(SUBSTITUTE($H8,",",REPT(" ",LEN($H8))),(BO$6-1)*LEN($H8)+1,LEN($H8)))))),"")</f>
        <v/>
      </c>
      <c r="BP8" s="164" t="str">
        <f t="array" ref="BP8">IFERROR(IF($D8=Type1,"",IF(INDEX($D$7:$D$18,IF($B8="-","-",TRIM(MID(SUBSTITUTE($H8,",",REPT(" ",LEN($H8))),(BP$6-1)*LEN($H8)+1,LEN($H8)))))=Type1,INDEX($BG$7:$BG$18,IF($B8="-","-",TRIM(MID(SUBSTITUTE($H8,",",REPT(" ",LEN($H8))),(BP$6-1)*LEN($H8)+1,LEN($H8))))),IF($B8="-","-",TRIM(MID(SUBSTITUTE($H8,",",REPT(" ",LEN($H8))),(BP$6-1)*LEN($H8)+1,LEN($H8)))))),"")</f>
        <v/>
      </c>
      <c r="BQ8" s="165" t="str">
        <f>BG8</f>
        <v/>
      </c>
      <c r="BR8" s="166" t="str">
        <f t="array" ref="BR8">IF($B8="-","-",
IFERROR(INDEX(IDSourceRange,IF(MOD(SMALL(IF((""&amp;$BQ$7:$BQ$126)=(""&amp;$B8),ROW($BQ$7:$BQ$126)-ROW(INDEX($BQ$7:$BQ$126,1,1))+1),BR$6),200)=0,200,MOD(SMALL(IF((""&amp;$BQ$7:$BQ$126)=(""&amp;$B8),ROW($BQ$7:$BQ$126)-ROW(INDEX($BQ$7:$BQ$126,1,1))+1),BR$6),200)),1),""))</f>
        <v/>
      </c>
      <c r="BS8" s="164" t="str">
        <f t="array" ref="BS8">IF($B8="-","-",
IFERROR(INDEX(IDSourceRange,IF(MOD(SMALL(IF((""&amp;$BQ$7:$BQ$126)=(""&amp;$B8),ROW($BQ$7:$BQ$126)-ROW(INDEX($BQ$7:$BQ$126,1,1))+1),BS$6),200)=0,200,MOD(SMALL(IF((""&amp;$BQ$7:$BQ$126)=(""&amp;$B8),ROW($BQ$7:$BQ$126)-ROW(INDEX($BQ$7:$BQ$126,1,1))+1),BS$6),200)),1),""))</f>
        <v/>
      </c>
      <c r="BT8" s="164" t="str">
        <f t="array" ref="BT8">IF($B8="-","-",
IFERROR(INDEX(IDSourceRange,IF(MOD(SMALL(IF((""&amp;$BQ$7:$BQ$126)=(""&amp;$B8),ROW($BQ$7:$BQ$126)-ROW(INDEX($BQ$7:$BQ$126,1,1))+1),BT$6),200)=0,200,MOD(SMALL(IF((""&amp;$BQ$7:$BQ$126)=(""&amp;$B8),ROW($BQ$7:$BQ$126)-ROW(INDEX($BQ$7:$BQ$126,1,1))+1),BT$6),200)),1),""))</f>
        <v/>
      </c>
      <c r="BU8" s="164" t="str">
        <f t="array" ref="BU8">IF($B8="-","-",
IFERROR(INDEX(IDSourceRange,IF(MOD(SMALL(IF((""&amp;$BQ$7:$BQ$126)=(""&amp;$B8),ROW($BQ$7:$BQ$126)-ROW(INDEX($BQ$7:$BQ$126,1,1))+1),BU$6),200)=0,200,MOD(SMALL(IF((""&amp;$BQ$7:$BQ$126)=(""&amp;$B8),ROW($BQ$7:$BQ$126)-ROW(INDEX($BQ$7:$BQ$126,1,1))+1),BU$6),200)),1),""))</f>
        <v/>
      </c>
      <c r="BV8" s="164" t="str">
        <f t="array" ref="BV8">IF($B8="-","-",
IFERROR(INDEX(IDSourceRange,IF(MOD(SMALL(IF((""&amp;$BQ$7:$BQ$126)=(""&amp;$B8),ROW($BQ$7:$BQ$126)-ROW(INDEX($BQ$7:$BQ$126,1,1))+1),BV$6),200)=0,200,MOD(SMALL(IF((""&amp;$BQ$7:$BQ$126)=(""&amp;$B8),ROW($BQ$7:$BQ$126)-ROW(INDEX($BQ$7:$BQ$126,1,1))+1),BV$6),200)),1),""))</f>
        <v/>
      </c>
      <c r="BW8" s="164" t="str">
        <f t="array" ref="BW8">IF($B8="-","-",
IFERROR(INDEX(IDSourceRange,IF(MOD(SMALL(IF((""&amp;$BQ$7:$BQ$126)=(""&amp;$B8),ROW($BQ$7:$BQ$126)-ROW(INDEX($BQ$7:$BQ$126,1,1))+1),BW$6),200)=0,200,MOD(SMALL(IF((""&amp;$BQ$7:$BQ$126)=(""&amp;$B8),ROW($BQ$7:$BQ$126)-ROW(INDEX($BQ$7:$BQ$126,1,1))+1),BW$6),200)),1),""))</f>
        <v/>
      </c>
      <c r="BX8" s="164" t="str">
        <f t="array" ref="BX8">IF($B8="-","-",
IFERROR(INDEX(IDSourceRange,IF(MOD(SMALL(IF((""&amp;$BQ$7:$BQ$126)=(""&amp;$B8),ROW($BQ$7:$BQ$126)-ROW(INDEX($BQ$7:$BQ$126,1,1))+1),BX$6),200)=0,200,MOD(SMALL(IF((""&amp;$BQ$7:$BQ$126)=(""&amp;$B8),ROW($BQ$7:$BQ$126)-ROW(INDEX($BQ$7:$BQ$126,1,1))+1),BX$6),200)),1),""))</f>
        <v/>
      </c>
      <c r="BY8" s="164" t="str">
        <f t="array" ref="BY8">IF($B8="-","-",
IFERROR(INDEX(IDSourceRange,IF(MOD(SMALL(IF((""&amp;$BQ$7:$BQ$126)=(""&amp;$B8),ROW($BQ$7:$BQ$126)-ROW(INDEX($BQ$7:$BQ$126,1,1))+1),BY$6),200)=0,200,MOD(SMALL(IF((""&amp;$BQ$7:$BQ$126)=(""&amp;$B8),ROW($BQ$7:$BQ$126)-ROW(INDEX($BQ$7:$BQ$126,1,1))+1),BY$6),200)),1),""))</f>
        <v/>
      </c>
      <c r="BZ8" s="164" t="str">
        <f t="array" ref="BZ8">IF($B8="-","-",
IFERROR(INDEX(IDSourceRange,IF(MOD(SMALL(IF((""&amp;$BQ$7:$BQ$126)=(""&amp;$B8),ROW($BQ$7:$BQ$126)-ROW(INDEX($BQ$7:$BQ$126,1,1))+1),BZ$6),200)=0,200,MOD(SMALL(IF((""&amp;$BQ$7:$BQ$126)=(""&amp;$B8),ROW($BQ$7:$BQ$126)-ROW(INDEX($BQ$7:$BQ$126,1,1))+1),BZ$6),200)),1),""))</f>
        <v/>
      </c>
      <c r="CA8" s="164" t="str">
        <f t="array" ref="CA8">IF($B8="-","-",
IFERROR(INDEX(IDSourceRange,IF(MOD(SMALL(IF((""&amp;$BQ$7:$BQ$126)=(""&amp;$B8),ROW($BQ$7:$BQ$126)-ROW(INDEX($BQ$7:$BQ$126,1,1))+1),CA$6),200)=0,200,MOD(SMALL(IF((""&amp;$BQ$7:$BQ$126)=(""&amp;$B8),ROW($BQ$7:$BQ$126)-ROW(INDEX($BQ$7:$BQ$126,1,1))+1),CA$6),200)),1),""))</f>
        <v/>
      </c>
      <c r="CB8" s="167" t="str">
        <f>BR8</f>
        <v/>
      </c>
      <c r="CC8" s="164">
        <f t="array" ref="CC8">IF($B8="-","-",SUM(IF(LEN(BR8:CA8)&gt;0,1,0)))</f>
        <v>0</v>
      </c>
      <c r="CD8" s="164">
        <f t="array" ref="CD8">IF($B8="-","-",SUM(IF(LEN(BG8:BP8)&gt;0,1,0)))</f>
        <v>0</v>
      </c>
      <c r="CH8" s="157">
        <f>IF(ISNUMBER(projectStartDate),projectStartDate+CH7,1)</f>
        <v>44934</v>
      </c>
      <c r="CI8" s="211"/>
      <c r="CJ8" s="173"/>
      <c r="CN8" s="225">
        <f ca="1">CN7+1</f>
        <v>44928</v>
      </c>
      <c r="CO8" s="226">
        <f t="array" aca="1" ref="CO8" ca="1">IF(NETWORKDAYS.INTL(CN8,CN8,weekendOption,holidaysList)=1,MAX($CO$6:CO7)+1,"")</f>
        <v>0</v>
      </c>
      <c r="CQ8" s="226" t="str">
        <f t="shared" si="18"/>
        <v>2 - Phase 1: Planning</v>
      </c>
      <c r="CR8" s="227"/>
      <c r="CT8" s="218">
        <f ca="1">IF(AND( Y8&lt;= DATE(yearC,Calculations!$CT$5+1,1)-1,CY8&gt;=DATE(yearC,Calculations!$CT$5,1)),1,0)</f>
        <v>1</v>
      </c>
      <c r="CU8" s="164">
        <f t="shared" ref="CU8:CU18" si="46">IF(OR(C8=$CU$5,$CU$5=""),1,0)</f>
        <v>1</v>
      </c>
      <c r="CV8" s="164">
        <f t="shared" si="19"/>
        <v>1</v>
      </c>
      <c r="CW8" s="164">
        <f t="shared" si="20"/>
        <v>1</v>
      </c>
      <c r="CX8" s="164">
        <f t="shared" ref="CX8:CX18" ca="1" si="47">CT8*CU8*CV8*CW8</f>
        <v>1</v>
      </c>
      <c r="CY8" s="221">
        <f t="shared" ref="CY8:CY18" ca="1" si="48">INDEX(Z8:AB8,1,$CY$5)</f>
        <v>44953</v>
      </c>
      <c r="CZ8" s="228"/>
      <c r="DA8" s="168" t="str">
        <f t="array" aca="1" ref="DA8" ca="1">IFERROR(IF(LEN(INDEX($CO$7:$CO$737,MATCH(DA$6,$CN$7:$CN$737,0)))=0,"",IF($CX8=0,"",IF(AND(DA$6&gt;=$Y8,DA$6&lt;=$CY8),IF(CZ8&lt;&gt;"",CZ8,IF(MAX(DA$7:DA7)&lt;=COUNT(DA$7:DA7),MAX(DA$7:DA7)+1,SMALL(IF(COUNTIF(DA$7:DA7,$EI$7:$EI$16)=0,$EI$7:$EI$16,""),1))),""))),"")</f>
        <v/>
      </c>
      <c r="DB8" s="168">
        <f t="array" aca="1" ref="DB8" ca="1">IFERROR(IF(LEN(INDEX($CO$7:$CO$737,MATCH(DB$6,$CN$7:$CN$737,0)))=0,"",IF($CX8=0,"",IF(AND(DB$6&gt;=$Y8,DB$6&lt;=$CY8),IF(DA8&lt;&gt;"",DA8,IF(MAX(DB$7:DB7)&lt;=COUNT(DB$7:DB7),MAX(DB$7:DB7)+1,SMALL(IF(COUNTIF(DB$7:DB7,$EI$7:$EI$16)=0,$EI$7:$EI$16,""),1))),""))),"")</f>
        <v>2</v>
      </c>
      <c r="DC8" s="168">
        <f t="array" aca="1" ref="DC8" ca="1">IFERROR(IF(LEN(INDEX($CO$7:$CO$737,MATCH(DC$6,$CN$7:$CN$737,0)))=0,"",IF($CX8=0,"",IF(AND(DC$6&gt;=$Y8,DC$6&lt;=$CY8),IF(DB8&lt;&gt;"",DB8,IF(MAX(DC$7:DC7)&lt;=COUNT(DC$7:DC7),MAX(DC$7:DC7)+1,SMALL(IF(COUNTIF(DC$7:DC7,$EI$7:$EI$16)=0,$EI$7:$EI$16,""),1))),""))),"")</f>
        <v>2</v>
      </c>
      <c r="DD8" s="168">
        <f t="array" aca="1" ref="DD8" ca="1">IFERROR(IF(LEN(INDEX($CO$7:$CO$737,MATCH(DD$6,$CN$7:$CN$737,0)))=0,"",IF($CX8=0,"",IF(AND(DD$6&gt;=$Y8,DD$6&lt;=$CY8),IF(DC8&lt;&gt;"",DC8,IF(MAX(DD$7:DD7)&lt;=COUNT(DD$7:DD7),MAX(DD$7:DD7)+1,SMALL(IF(COUNTIF(DD$7:DD7,$EI$7:$EI$16)=0,$EI$7:$EI$16,""),1))),""))),"")</f>
        <v>2</v>
      </c>
      <c r="DE8" s="168">
        <f t="array" aca="1" ref="DE8" ca="1">IFERROR(IF(LEN(INDEX($CO$7:$CO$737,MATCH(DE$6,$CN$7:$CN$737,0)))=0,"",IF($CX8=0,"",IF(AND(DE$6&gt;=$Y8,DE$6&lt;=$CY8),IF(DD8&lt;&gt;"",DD8,IF(MAX(DE$7:DE7)&lt;=COUNT(DE$7:DE7),MAX(DE$7:DE7)+1,SMALL(IF(COUNTIF(DE$7:DE7,$EI$7:$EI$16)=0,$EI$7:$EI$16,""),1))),""))),"")</f>
        <v>2</v>
      </c>
      <c r="DF8" s="168">
        <f t="array" aca="1" ref="DF8" ca="1">IFERROR(IF(LEN(INDEX($CO$7:$CO$737,MATCH(DF$6,$CN$7:$CN$737,0)))=0,"",IF($CX8=0,"",IF(AND(DF$6&gt;=$Y8,DF$6&lt;=$CY8),IF(DE8&lt;&gt;"",DE8,IF(MAX(DF$7:DF7)&lt;=COUNT(DF$7:DF7),MAX(DF$7:DF7)+1,SMALL(IF(COUNTIF(DF$7:DF7,$EI$7:$EI$16)=0,$EI$7:$EI$16,""),1))),""))),"")</f>
        <v>2</v>
      </c>
      <c r="DG8" s="168" t="str">
        <f t="array" aca="1" ref="DG8" ca="1">IFERROR(IF(LEN(INDEX($CO$7:$CO$737,MATCH(DG$6,$CN$7:$CN$737,0)))=0,"",IF($CX8=0,"",IF(AND(DG$6&gt;=$Y8,DG$6&lt;=$CY8),IF(DF8&lt;&gt;"",DF8,IF(MAX(DG$7:DG7)&lt;=COUNT(DG$7:DG7),MAX(DG$7:DG7)+1,SMALL(IF(COUNTIF(DG$7:DG7,$EI$7:$EI$16)=0,$EI$7:$EI$16,""),1))),""))),"")</f>
        <v/>
      </c>
      <c r="DH8" s="168" t="str">
        <f t="array" aca="1" ref="DH8" ca="1">IFERROR(IF(LEN(INDEX($CO$7:$CO$737,MATCH(DH$6,$CN$7:$CN$737,0)))=0,"",IF($CX8=0,"",IF(AND(DH$6&gt;=$Y8,DH$6&lt;=$CY8),IF(DG8&lt;&gt;"",DG8,IF(MAX(DH$7:DH7)&lt;=COUNT(DH$7:DH7),MAX(DH$7:DH7)+1,SMALL(IF(COUNTIF(DH$7:DH7,$EI$7:$EI$16)=0,$EI$7:$EI$16,""),1))),""))),"")</f>
        <v/>
      </c>
      <c r="DI8" s="168">
        <f t="array" aca="1" ref="DI8" ca="1">IFERROR(IF(LEN(INDEX($CO$7:$CO$737,MATCH(DI$6,$CN$7:$CN$737,0)))=0,"",IF($CX8=0,"",IF(AND(DI$6&gt;=$Y8,DI$6&lt;=$CY8),IF(DH8&lt;&gt;"",DH8,IF(MAX(DI$7:DI7)&lt;=COUNT(DI$7:DI7),MAX(DI$7:DI7)+1,SMALL(IF(COUNTIF(DI$7:DI7,$EI$7:$EI$16)=0,$EI$7:$EI$16,""),1))),""))),"")</f>
        <v>1</v>
      </c>
      <c r="DJ8" s="168">
        <f t="array" aca="1" ref="DJ8" ca="1">IFERROR(IF(LEN(INDEX($CO$7:$CO$737,MATCH(DJ$6,$CN$7:$CN$737,0)))=0,"",IF($CX8=0,"",IF(AND(DJ$6&gt;=$Y8,DJ$6&lt;=$CY8),IF(DI8&lt;&gt;"",DI8,IF(MAX(DJ$7:DJ7)&lt;=COUNT(DJ$7:DJ7),MAX(DJ$7:DJ7)+1,SMALL(IF(COUNTIF(DJ$7:DJ7,$EI$7:$EI$16)=0,$EI$7:$EI$16,""),1))),""))),"")</f>
        <v>1</v>
      </c>
      <c r="DK8" s="168">
        <f t="array" aca="1" ref="DK8" ca="1">IFERROR(IF(LEN(INDEX($CO$7:$CO$737,MATCH(DK$6,$CN$7:$CN$737,0)))=0,"",IF($CX8=0,"",IF(AND(DK$6&gt;=$Y8,DK$6&lt;=$CY8),IF(DJ8&lt;&gt;"",DJ8,IF(MAX(DK$7:DK7)&lt;=COUNT(DK$7:DK7),MAX(DK$7:DK7)+1,SMALL(IF(COUNTIF(DK$7:DK7,$EI$7:$EI$16)=0,$EI$7:$EI$16,""),1))),""))),"")</f>
        <v>1</v>
      </c>
      <c r="DL8" s="168">
        <f t="array" aca="1" ref="DL8" ca="1">IFERROR(IF(LEN(INDEX($CO$7:$CO$737,MATCH(DL$6,$CN$7:$CN$737,0)))=0,"",IF($CX8=0,"",IF(AND(DL$6&gt;=$Y8,DL$6&lt;=$CY8),IF(DK8&lt;&gt;"",DK8,IF(MAX(DL$7:DL7)&lt;=COUNT(DL$7:DL7),MAX(DL$7:DL7)+1,SMALL(IF(COUNTIF(DL$7:DL7,$EI$7:$EI$16)=0,$EI$7:$EI$16,""),1))),""))),"")</f>
        <v>1</v>
      </c>
      <c r="DM8" s="168">
        <f t="array" aca="1" ref="DM8" ca="1">IFERROR(IF(LEN(INDEX($CO$7:$CO$737,MATCH(DM$6,$CN$7:$CN$737,0)))=0,"",IF($CX8=0,"",IF(AND(DM$6&gt;=$Y8,DM$6&lt;=$CY8),IF(DL8&lt;&gt;"",DL8,IF(MAX(DM$7:DM7)&lt;=COUNT(DM$7:DM7),MAX(DM$7:DM7)+1,SMALL(IF(COUNTIF(DM$7:DM7,$EI$7:$EI$16)=0,$EI$7:$EI$16,""),1))),""))),"")</f>
        <v>1</v>
      </c>
      <c r="DN8" s="168" t="str">
        <f t="array" aca="1" ref="DN8" ca="1">IFERROR(IF(LEN(INDEX($CO$7:$CO$737,MATCH(DN$6,$CN$7:$CN$737,0)))=0,"",IF($CX8=0,"",IF(AND(DN$6&gt;=$Y8,DN$6&lt;=$CY8),IF(DM8&lt;&gt;"",DM8,IF(MAX(DN$7:DN7)&lt;=COUNT(DN$7:DN7),MAX(DN$7:DN7)+1,SMALL(IF(COUNTIF(DN$7:DN7,$EI$7:$EI$16)=0,$EI$7:$EI$16,""),1))),""))),"")</f>
        <v/>
      </c>
      <c r="DO8" s="168" t="str">
        <f t="array" aca="1" ref="DO8" ca="1">IFERROR(IF(LEN(INDEX($CO$7:$CO$737,MATCH(DO$6,$CN$7:$CN$737,0)))=0,"",IF($CX8=0,"",IF(AND(DO$6&gt;=$Y8,DO$6&lt;=$CY8),IF(DN8&lt;&gt;"",DN8,IF(MAX(DO$7:DO7)&lt;=COUNT(DO$7:DO7),MAX(DO$7:DO7)+1,SMALL(IF(COUNTIF(DO$7:DO7,$EI$7:$EI$16)=0,$EI$7:$EI$16,""),1))),""))),"")</f>
        <v/>
      </c>
      <c r="DP8" s="168">
        <f t="array" aca="1" ref="DP8" ca="1">IFERROR(IF(LEN(INDEX($CO$7:$CO$737,MATCH(DP$6,$CN$7:$CN$737,0)))=0,"",IF($CX8=0,"",IF(AND(DP$6&gt;=$Y8,DP$6&lt;=$CY8),IF(DO8&lt;&gt;"",DO8,IF(MAX(DP$7:DP7)&lt;=COUNT(DP$7:DP7),MAX(DP$7:DP7)+1,SMALL(IF(COUNTIF(DP$7:DP7,$EI$7:$EI$16)=0,$EI$7:$EI$16,""),1))),""))),"")</f>
        <v>1</v>
      </c>
      <c r="DQ8" s="168">
        <f t="array" aca="1" ref="DQ8" ca="1">IFERROR(IF(LEN(INDEX($CO$7:$CO$737,MATCH(DQ$6,$CN$7:$CN$737,0)))=0,"",IF($CX8=0,"",IF(AND(DQ$6&gt;=$Y8,DQ$6&lt;=$CY8),IF(DP8&lt;&gt;"",DP8,IF(MAX(DQ$7:DQ7)&lt;=COUNT(DQ$7:DQ7),MAX(DQ$7:DQ7)+1,SMALL(IF(COUNTIF(DQ$7:DQ7,$EI$7:$EI$16)=0,$EI$7:$EI$16,""),1))),""))),"")</f>
        <v>1</v>
      </c>
      <c r="DR8" s="168">
        <f t="array" aca="1" ref="DR8" ca="1">IFERROR(IF(LEN(INDEX($CO$7:$CO$737,MATCH(DR$6,$CN$7:$CN$737,0)))=0,"",IF($CX8=0,"",IF(AND(DR$6&gt;=$Y8,DR$6&lt;=$CY8),IF(DQ8&lt;&gt;"",DQ8,IF(MAX(DR$7:DR7)&lt;=COUNT(DR$7:DR7),MAX(DR$7:DR7)+1,SMALL(IF(COUNTIF(DR$7:DR7,$EI$7:$EI$16)=0,$EI$7:$EI$16,""),1))),""))),"")</f>
        <v>1</v>
      </c>
      <c r="DS8" s="168">
        <f t="array" aca="1" ref="DS8" ca="1">IFERROR(IF(LEN(INDEX($CO$7:$CO$737,MATCH(DS$6,$CN$7:$CN$737,0)))=0,"",IF($CX8=0,"",IF(AND(DS$6&gt;=$Y8,DS$6&lt;=$CY8),IF(DR8&lt;&gt;"",DR8,IF(MAX(DS$7:DS7)&lt;=COUNT(DS$7:DS7),MAX(DS$7:DS7)+1,SMALL(IF(COUNTIF(DS$7:DS7,$EI$7:$EI$16)=0,$EI$7:$EI$16,""),1))),""))),"")</f>
        <v>1</v>
      </c>
      <c r="DT8" s="168">
        <f t="array" aca="1" ref="DT8" ca="1">IFERROR(IF(LEN(INDEX($CO$7:$CO$737,MATCH(DT$6,$CN$7:$CN$737,0)))=0,"",IF($CX8=0,"",IF(AND(DT$6&gt;=$Y8,DT$6&lt;=$CY8),IF(DS8&lt;&gt;"",DS8,IF(MAX(DT$7:DT7)&lt;=COUNT(DT$7:DT7),MAX(DT$7:DT7)+1,SMALL(IF(COUNTIF(DT$7:DT7,$EI$7:$EI$16)=0,$EI$7:$EI$16,""),1))),""))),"")</f>
        <v>1</v>
      </c>
      <c r="DU8" s="168" t="str">
        <f t="array" aca="1" ref="DU8" ca="1">IFERROR(IF(LEN(INDEX($CO$7:$CO$737,MATCH(DU$6,$CN$7:$CN$737,0)))=0,"",IF($CX8=0,"",IF(AND(DU$6&gt;=$Y8,DU$6&lt;=$CY8),IF(DT8&lt;&gt;"",DT8,IF(MAX(DU$7:DU7)&lt;=COUNT(DU$7:DU7),MAX(DU$7:DU7)+1,SMALL(IF(COUNTIF(DU$7:DU7,$EI$7:$EI$16)=0,$EI$7:$EI$16,""),1))),""))),"")</f>
        <v/>
      </c>
      <c r="DV8" s="168" t="str">
        <f t="array" aca="1" ref="DV8" ca="1">IFERROR(IF(LEN(INDEX($CO$7:$CO$737,MATCH(DV$6,$CN$7:$CN$737,0)))=0,"",IF($CX8=0,"",IF(AND(DV$6&gt;=$Y8,DV$6&lt;=$CY8),IF(DU8&lt;&gt;"",DU8,IF(MAX(DV$7:DV7)&lt;=COUNT(DV$7:DV7),MAX(DV$7:DV7)+1,SMALL(IF(COUNTIF(DV$7:DV7,$EI$7:$EI$16)=0,$EI$7:$EI$16,""),1))),""))),"")</f>
        <v/>
      </c>
      <c r="DW8" s="168">
        <f t="array" aca="1" ref="DW8" ca="1">IFERROR(IF(LEN(INDEX($CO$7:$CO$737,MATCH(DW$6,$CN$7:$CN$737,0)))=0,"",IF($CX8=0,"",IF(AND(DW$6&gt;=$Y8,DW$6&lt;=$CY8),IF(DV8&lt;&gt;"",DV8,IF(MAX(DW$7:DW7)&lt;=COUNT(DW$7:DW7),MAX(DW$7:DW7)+1,SMALL(IF(COUNTIF(DW$7:DW7,$EI$7:$EI$16)=0,$EI$7:$EI$16,""),1))),""))),"")</f>
        <v>1</v>
      </c>
      <c r="DX8" s="168">
        <f t="array" aca="1" ref="DX8" ca="1">IFERROR(IF(LEN(INDEX($CO$7:$CO$737,MATCH(DX$6,$CN$7:$CN$737,0)))=0,"",IF($CX8=0,"",IF(AND(DX$6&gt;=$Y8,DX$6&lt;=$CY8),IF(DW8&lt;&gt;"",DW8,IF(MAX(DX$7:DX7)&lt;=COUNT(DX$7:DX7),MAX(DX$7:DX7)+1,SMALL(IF(COUNTIF(DX$7:DX7,$EI$7:$EI$16)=0,$EI$7:$EI$16,""),1))),""))),"")</f>
        <v>1</v>
      </c>
      <c r="DY8" s="168">
        <f t="array" aca="1" ref="DY8" ca="1">IFERROR(IF(LEN(INDEX($CO$7:$CO$737,MATCH(DY$6,$CN$7:$CN$737,0)))=0,"",IF($CX8=0,"",IF(AND(DY$6&gt;=$Y8,DY$6&lt;=$CY8),IF(DX8&lt;&gt;"",DX8,IF(MAX(DY$7:DY7)&lt;=COUNT(DY$7:DY7),MAX(DY$7:DY7)+1,SMALL(IF(COUNTIF(DY$7:DY7,$EI$7:$EI$16)=0,$EI$7:$EI$16,""),1))),""))),"")</f>
        <v>1</v>
      </c>
      <c r="DZ8" s="168">
        <f t="array" aca="1" ref="DZ8" ca="1">IFERROR(IF(LEN(INDEX($CO$7:$CO$737,MATCH(DZ$6,$CN$7:$CN$737,0)))=0,"",IF($CX8=0,"",IF(AND(DZ$6&gt;=$Y8,DZ$6&lt;=$CY8),IF(DY8&lt;&gt;"",DY8,IF(MAX(DZ$7:DZ7)&lt;=COUNT(DZ$7:DZ7),MAX(DZ$7:DZ7)+1,SMALL(IF(COUNTIF(DZ$7:DZ7,$EI$7:$EI$16)=0,$EI$7:$EI$16,""),1))),""))),"")</f>
        <v>1</v>
      </c>
      <c r="EA8" s="168">
        <f t="array" aca="1" ref="EA8" ca="1">IFERROR(IF(LEN(INDEX($CO$7:$CO$737,MATCH(EA$6,$CN$7:$CN$737,0)))=0,"",IF($CX8=0,"",IF(AND(EA$6&gt;=$Y8,EA$6&lt;=$CY8),IF(DZ8&lt;&gt;"",DZ8,IF(MAX(EA$7:EA7)&lt;=COUNT(EA$7:EA7),MAX(EA$7:EA7)+1,SMALL(IF(COUNTIF(EA$7:EA7,$EI$7:$EI$16)=0,$EI$7:$EI$16,""),1))),""))),"")</f>
        <v>1</v>
      </c>
      <c r="EB8" s="168" t="str">
        <f t="array" aca="1" ref="EB8" ca="1">IFERROR(IF(LEN(INDEX($CO$7:$CO$737,MATCH(EB$6,$CN$7:$CN$737,0)))=0,"",IF($CX8=0,"",IF(AND(EB$6&gt;=$Y8,EB$6&lt;=$CY8),IF(EA8&lt;&gt;"",EA8,IF(MAX(EB$7:EB7)&lt;=COUNT(EB$7:EB7),MAX(EB$7:EB7)+1,SMALL(IF(COUNTIF(EB$7:EB7,$EI$7:$EI$16)=0,$EI$7:$EI$16,""),1))),""))),"")</f>
        <v/>
      </c>
      <c r="EC8" s="168" t="str">
        <f t="array" aca="1" ref="EC8" ca="1">IFERROR(IF(LEN(INDEX($CO$7:$CO$737,MATCH(EC$6,$CN$7:$CN$737,0)))=0,"",IF($CX8=0,"",IF(AND(EC$6&gt;=$Y8,EC$6&lt;=$CY8),IF(EB8&lt;&gt;"",EB8,IF(MAX(EC$7:EC7)&lt;=COUNT(EC$7:EC7),MAX(EC$7:EC7)+1,SMALL(IF(COUNTIF(EC$7:EC7,$EI$7:$EI$16)=0,$EI$7:$EI$16,""),1))),""))),"")</f>
        <v/>
      </c>
      <c r="ED8" s="168" t="str">
        <f t="array" aca="1" ref="ED8" ca="1">IFERROR(IF(LEN(INDEX($CO$7:$CO$737,MATCH(ED$6,$CN$7:$CN$737,0)))=0,"",IF($CX8=0,"",IF(AND(ED$6&gt;=$Y8,ED$6&lt;=$CY8),IF(EC8&lt;&gt;"",EC8,IF(MAX(ED$7:ED7)&lt;=COUNT(ED$7:ED7),MAX(ED$7:ED7)+1,SMALL(IF(COUNTIF(ED$7:ED7,$EI$7:$EI$16)=0,$EI$7:$EI$16,""),1))),""))),"")</f>
        <v/>
      </c>
      <c r="EE8" s="168" t="str">
        <f t="array" aca="1" ref="EE8" ca="1">IFERROR(IF(LEN(INDEX($CO$7:$CO$737,MATCH(EE$6,$CN$7:$CN$737,0)))=0,"",IF($CX8=0,"",IF(AND(EE$6&gt;=$Y8,EE$6&lt;=$CY8),IF(ED8&lt;&gt;"",ED8,IF(MAX(EE$7:EE7)&lt;=COUNT(EE$7:EE7),MAX(EE$7:EE7)+1,SMALL(IF(COUNTIF(EE$7:EE7,$EI$7:$EI$16)=0,$EI$7:$EI$16,""),1))),""))),"")</f>
        <v/>
      </c>
      <c r="EG8" s="229">
        <f t="shared" ref="EG8:EG18" ca="1" si="49">MAX(DA8:EE8)</f>
        <v>2</v>
      </c>
      <c r="EI8" s="197">
        <v>2</v>
      </c>
      <c r="EK8" s="230">
        <f t="shared" si="21"/>
        <v>2</v>
      </c>
      <c r="EL8" s="230">
        <f t="array" ref="EL8">IFERROR(SMALL($EK$7:$EK$18,ROW()-ROW($EK$6)),"")</f>
        <v>2</v>
      </c>
      <c r="EM8" s="230" t="str">
        <f t="shared" si="22"/>
        <v>Phase 1: Planning</v>
      </c>
      <c r="EN8" s="230" t="str">
        <f t="shared" si="23"/>
        <v>P</v>
      </c>
      <c r="EO8" s="231">
        <f t="shared" ca="1" si="24"/>
        <v>44928</v>
      </c>
      <c r="EP8" s="231">
        <f t="shared" ca="1" si="25"/>
        <v>44953</v>
      </c>
      <c r="EQ8" s="230">
        <f t="shared" ca="1" si="26"/>
        <v>25</v>
      </c>
      <c r="ER8" s="231">
        <f t="shared" ca="1" si="27"/>
        <v>44953</v>
      </c>
      <c r="ES8" s="259" t="str">
        <f t="shared" si="28"/>
        <v>Medium</v>
      </c>
      <c r="ET8" s="259" t="str">
        <f t="shared" ca="1" si="29"/>
        <v>Done</v>
      </c>
      <c r="EU8" s="257">
        <f t="shared" si="30"/>
        <v>2</v>
      </c>
      <c r="EV8" s="257">
        <f t="shared" ca="1" si="31"/>
        <v>1</v>
      </c>
      <c r="EX8" s="232">
        <v>2</v>
      </c>
      <c r="EY8" s="230" t="str">
        <f>IFERROR(IF(LEN(INDEX(Settings!I$10:I$52,Calculations!$EX8))=0,"",INDEX(Settings!I$10:I$52,Calculations!$EX8)),"")</f>
        <v>Mercedes Banks</v>
      </c>
      <c r="EZ8" s="230">
        <f t="shared" ref="EZ8:EZ25" si="50">IF(LEN(EY8)=0,"",EX8)</f>
        <v>2</v>
      </c>
      <c r="FA8" s="230" t="str">
        <f t="shared" si="32"/>
        <v>Mercedes Banks</v>
      </c>
      <c r="FB8" s="230">
        <f t="shared" ref="FB8:FB25" si="51">IF(LEN(FC8)=0,"",EX8)</f>
        <v>2</v>
      </c>
      <c r="FC8" s="230" t="str">
        <f>IFERROR(IF(LEN(INDEX(Settings!J$10:J$52,Calculations!$EX8))=0,"",INDEX(Settings!J$10:J$52,Calculations!$EX8)),"")</f>
        <v>Design</v>
      </c>
      <c r="FD8" s="230">
        <f>IF(IF(LEN(FC8)=0,"",COUNTIF($FC$7:FC8,FC8))=1,EX8,"")</f>
        <v>2</v>
      </c>
      <c r="FE8" s="230" t="str">
        <f t="shared" si="33"/>
        <v>Design</v>
      </c>
      <c r="FG8" s="230" t="str">
        <f>IFERROR(INDEX($CH$39:$CH$43,MATCH(ROW(CI40)-ROW($CI$38),$CG$39:$CG$43,0),1),"")</f>
        <v>Medium</v>
      </c>
      <c r="FH8" s="230">
        <f t="shared" ref="FH8:FH11" si="52">IF(LEN(FG8)=0,"",EX8)</f>
        <v>2</v>
      </c>
      <c r="FI8" s="230" t="str">
        <f t="shared" ref="FI8:FI11" si="53">IFERROR(INDEX($FG$7:$FG$11,SMALL($FH$7:$FH$11,$EX8)),"")</f>
        <v>Medium</v>
      </c>
      <c r="FK8" s="230" t="str">
        <f>IFERROR(INDEX($CH$52:$CH$55,MATCH(ROW(CH53)-ROW($CH$51),$CF$52:$CF$55,0),1),"")</f>
        <v>In Progress</v>
      </c>
      <c r="FL8" s="230">
        <f t="shared" ref="FL8:FL10" si="54">IF(LEN(FK8)=0,"",EX8)</f>
        <v>2</v>
      </c>
      <c r="FM8" s="230" t="str">
        <f t="shared" ref="FM8:FM10" si="55">IFERROR(INDEX($FK$7:$FK$10,SMALL($FL$7:$FL$10,$EX8)),"")</f>
        <v>In Progress</v>
      </c>
      <c r="FO8" s="230">
        <f t="array" aca="1" ref="FO8" ca="1">IF(MAX(IFERROR(YEAR(AB7:AB18),""))=0,"",MAX(IFERROR(YEAR(AB7:AB18),"")))</f>
        <v>2023</v>
      </c>
      <c r="FP8" s="230" t="str">
        <f>IFERROR(INDEX($CH$45:$CH$49,MATCH(ROW(CH47)-ROW($CH$45),$CF$45:$CF$49,0),1),"")</f>
        <v>Milestone</v>
      </c>
      <c r="FR8" s="164">
        <f>FR7</f>
        <v>0</v>
      </c>
      <c r="FS8" s="164">
        <f t="shared" ref="FS8:FS71" ca="1" si="56">IFERROR(IF($FO$5&gt;=FR8,$FO$7+FR8,""),"")</f>
        <v>2023</v>
      </c>
      <c r="FT8" s="197" t="s">
        <v>59</v>
      </c>
      <c r="FU8" s="164" t="str">
        <f t="shared" ref="FU8:FU71" ca="1" si="57">IF(LEN(FS8)&gt;0,FS8&amp;"-"&amp;FT8,"")</f>
        <v>2023-February</v>
      </c>
      <c r="FV8" s="221">
        <f t="shared" ca="1" si="34"/>
        <v>44958</v>
      </c>
      <c r="FX8" s="164" t="str">
        <f t="shared" ref="FX8:FX10" si="58">IF(LEN(FM8)=0,"",FM8)</f>
        <v>In Progress</v>
      </c>
      <c r="FY8" s="164">
        <f ca="1">COUNTIFS($N$7:$N$19,$FX8,$P$7:$P$19,1)</f>
        <v>3</v>
      </c>
      <c r="FZ8" s="233">
        <f t="shared" ref="FZ8:FZ10" ca="1" si="59">IFERROR(FY8/$FY$11,"")</f>
        <v>0.3</v>
      </c>
      <c r="GB8" s="164" t="str">
        <f>FG8</f>
        <v>Medium</v>
      </c>
      <c r="GC8" s="286">
        <f ca="1">IF(LEN(GB8)=0,"",COUNTIFS($C$7:$C$19,$GB8,$P$7:$P$19,1))</f>
        <v>3</v>
      </c>
      <c r="GD8" s="164">
        <f t="shared" ref="GD8:GD11" ca="1" si="60">IF(AND(ISNUMBER(GC8),GC8&gt;0),MAX(GD7:GD7)+1,"")</f>
        <v>2</v>
      </c>
      <c r="GF8" s="230" t="str">
        <f t="shared" ref="GF8:GF25" si="61">FA8</f>
        <v>Mercedes Banks</v>
      </c>
      <c r="GG8" s="230">
        <f t="shared" ca="1" si="35"/>
        <v>2</v>
      </c>
      <c r="GH8" s="230">
        <f t="shared" ca="1" si="36"/>
        <v>1</v>
      </c>
      <c r="GI8" s="230">
        <f ca="1">IFERROR(COUNTIF($GH$6:GH7,GH8)+GH8,"")</f>
        <v>2</v>
      </c>
      <c r="GK8" s="232">
        <v>2</v>
      </c>
      <c r="GL8" s="230" t="str">
        <f t="shared" ca="1" si="37"/>
        <v>Mercedes Banks</v>
      </c>
      <c r="GM8" s="230">
        <f t="shared" ca="1" si="38"/>
        <v>2</v>
      </c>
      <c r="GO8" s="230">
        <f t="shared" si="39"/>
        <v>2</v>
      </c>
      <c r="GP8" s="234" t="str">
        <f t="shared" si="40"/>
        <v>Phase 2: Design</v>
      </c>
      <c r="GQ8" s="234" t="str">
        <f t="shared" ca="1" si="41"/>
        <v>In Progress</v>
      </c>
      <c r="GR8" s="234" t="str">
        <f t="shared" ref="GR8:GR18" ca="1" si="62">IF(AND(LEN($GP8)&gt;0,$GQ8=GR$6),1,"")</f>
        <v/>
      </c>
      <c r="GS8" s="234">
        <f t="shared" ref="GS8:GU18" ca="1" si="63">IF(AND(LEN($GP8)&gt;0,$GQ8=GS$6),1,"")</f>
        <v>1</v>
      </c>
      <c r="GT8" s="234" t="str">
        <f t="shared" ca="1" si="63"/>
        <v/>
      </c>
      <c r="GU8" s="234" t="str">
        <f t="shared" ca="1" si="63"/>
        <v/>
      </c>
      <c r="GV8" s="234">
        <f t="shared" ref="GV8:GV18" ca="1" si="64">IF(LEN($GQ8)=0,"",1)</f>
        <v>1</v>
      </c>
      <c r="GW8" s="234">
        <f t="shared" ref="GW8:GW18" ca="1" si="65">IF(LEN($GQ8)=0,"",3)</f>
        <v>3</v>
      </c>
      <c r="GY8" s="170">
        <v>2</v>
      </c>
    </row>
    <row r="9" spans="2:207" x14ac:dyDescent="0.25">
      <c r="B9" s="164">
        <f>IF(MAX($B$6:B8)+1&gt;countall,"-",MAX($B$6:B8)+1)</f>
        <v>3</v>
      </c>
      <c r="C9" s="164" t="str">
        <f>IF($B9="-","-",""&amp;INDEX(TaskPlan!C$7:C$18,MATCH($B9,TaskPlan!$B$7:$B$18,0),1))</f>
        <v>High</v>
      </c>
      <c r="D9" s="164" t="str">
        <f>IF($B9="-","-",""&amp;INDEX(TaskPlan!D$7:D$18,MATCH($B9,TaskPlan!$B$7:$B$18,0),1))</f>
        <v>T</v>
      </c>
      <c r="E9" s="164" t="str">
        <f>IF($B9="-","-",INDEX(TaskPlan!E$7:E$18,MATCH($B9,TaskPlan!$B$7:$B$18,0),1))</f>
        <v>Define project scope and objectives</v>
      </c>
      <c r="F9" s="164" t="str">
        <f>IF($B9="-","-",IF(LEN(INDEX(TaskPlan!F$7:F$18,MATCH($B9,TaskPlan!$B$7:$B$18,0),1))=0,"",INDEX(TaskPlan!F$7:F$18,MATCH($B9,TaskPlan!$B$7:$B$18,0),1)))</f>
        <v>Hannah Shaw</v>
      </c>
      <c r="G9" s="164" t="str">
        <f t="shared" si="1"/>
        <v>Quality Assurance</v>
      </c>
      <c r="H9" s="164" t="str">
        <f>IF($B9="-","-",IF(INDEX(TaskPlan!G$7:G$18,MATCH($B9,TaskPlan!$B$7:$B$18,0),1)="","",INDEX(TaskPlan!G$7:G$18,MATCH($B9,TaskPlan!$B$7:$B$18,0),1)))</f>
        <v>1</v>
      </c>
      <c r="I9" s="160">
        <f>IF($B9="-","-",IF(D9=Type1,0,K9+IF(INDEX(TaskPlan!H$7:H$18,MATCH($B9,TaskPlan!$B$7:$B$18,0),1)="",0,INDEX(TaskPlan!H$7:H$18,MATCH($B9,TaskPlan!$B$7:$B$18,0),1))))</f>
        <v>5</v>
      </c>
      <c r="J9" s="160">
        <f>IF($B9="-","-",IF(INDEX(TaskPlan!I$7:I$18,MATCH($B9,TaskPlan!$B$7:$B$18,0),1)="",0,INDEX(TaskPlan!I$7:I$18,MATCH($B9,TaskPlan!$B$7:$B$18,0),1)))</f>
        <v>0</v>
      </c>
      <c r="K9" s="160">
        <f>IF($B9="-","-",IF(INDEX(TaskPlan!J$7:J$18,MATCH($B9,TaskPlan!$B$7:$B$18,0),1)="",0,INDEX(TaskPlan!J$7:J$18,MATCH($B9,TaskPlan!$B$7:$B$18,0),1)))</f>
        <v>0</v>
      </c>
      <c r="L9" s="160">
        <f t="shared" si="2"/>
        <v>5</v>
      </c>
      <c r="M9" s="218" t="str">
        <f>IF(D9=Type1,IFERROR(MATCH(D9,D10:$D$19,0)+ROW(D9)-7-B9,200),"")</f>
        <v/>
      </c>
      <c r="N9" s="219" t="str">
        <f ca="1">IF(D9=Type1,IF(COUNTIF(OFFSET(N10,,,M9),Status1)=M9,Status1,IF(COUNTIF(OFFSET(N10,,,M9),Status2)&gt;0,Status2,IF(COUNTIF(OFFSET(N10,,,M9),Status4)=M9,Status4,Status3))),IF($B9="-","-",IF(LEN(INDEX(TaskPlan!K$7:K$206,MATCH($B9,TaskPlan!$B$7:$B$206,0),1))=0,"-",INDEX(TaskPlan!K$7:K$206,MATCH($B9,TaskPlan!$B$7:$B$206,0),1))))</f>
        <v>Done</v>
      </c>
      <c r="O9" s="164">
        <f t="shared" si="3"/>
        <v>1</v>
      </c>
      <c r="P9" s="164">
        <f t="shared" ca="1" si="4"/>
        <v>1</v>
      </c>
      <c r="Q9" s="160" t="str">
        <f t="shared" si="5"/>
        <v>3 - Define project scope and objectives</v>
      </c>
      <c r="R9" s="257">
        <f t="shared" si="6"/>
        <v>1</v>
      </c>
      <c r="S9" s="247">
        <f t="shared" si="7"/>
        <v>0</v>
      </c>
      <c r="T9" s="247">
        <f t="shared" si="8"/>
        <v>0</v>
      </c>
      <c r="U9" s="247">
        <f t="shared" si="9"/>
        <v>0</v>
      </c>
      <c r="V9" s="247">
        <f t="shared" ca="1" si="10"/>
        <v>0</v>
      </c>
      <c r="W9" s="247">
        <f t="shared" ca="1" si="42"/>
        <v>0</v>
      </c>
      <c r="X9" s="235"/>
      <c r="Y9" s="221">
        <f t="shared" ca="1" si="11"/>
        <v>44928</v>
      </c>
      <c r="Z9" s="221">
        <f t="shared" ca="1" si="12"/>
        <v>44935</v>
      </c>
      <c r="AA9" s="221">
        <f t="shared" ca="1" si="13"/>
        <v>44932</v>
      </c>
      <c r="AB9" s="221">
        <f t="shared" ca="1" si="14"/>
        <v>44939</v>
      </c>
      <c r="AC9" s="162">
        <f t="shared" ca="1" si="15"/>
        <v>0</v>
      </c>
      <c r="AD9" s="162">
        <f t="shared" ca="1" si="16"/>
        <v>5</v>
      </c>
      <c r="AE9" s="162">
        <f t="shared" ca="1" si="17"/>
        <v>4</v>
      </c>
      <c r="AF9" s="162">
        <f t="shared" ca="1" si="43"/>
        <v>9</v>
      </c>
      <c r="AG9" s="162">
        <f t="shared" ca="1" si="44"/>
        <v>4</v>
      </c>
      <c r="AH9" s="222"/>
      <c r="AI9" s="163">
        <f t="array" aca="1" ref="AI9" ca="1">IF(BG9="",0,INDEX($AD$7:$AD$18,MATCH(""&amp;BG9,""&amp;$B$7:$B$18,0)))</f>
        <v>0</v>
      </c>
      <c r="AJ9" s="163">
        <f t="array" ref="AJ9">IF(BH9="",0,INDEX($AD$7:$AD$18,MATCH(""&amp;BH9,""&amp;$B$7:$B$18,0)))</f>
        <v>0</v>
      </c>
      <c r="AK9" s="163">
        <f t="array" ref="AK9">IF(BI9="",0,INDEX($AD$7:$AD$18,MATCH(""&amp;BI9,""&amp;$B$7:$B$18,0)))</f>
        <v>0</v>
      </c>
      <c r="AL9" s="163">
        <f t="array" ref="AL9">IF(BJ9="",0,INDEX($AD$7:$AD$18,MATCH(""&amp;BJ9,""&amp;$B$7:$B$18,0)))</f>
        <v>0</v>
      </c>
      <c r="AM9" s="163">
        <f t="array" ref="AM9">IF(BK9="",0,INDEX($AD$7:$AD$18,MATCH(""&amp;BK9,""&amp;$B$7:$B$18,0)))</f>
        <v>0</v>
      </c>
      <c r="AN9" s="163">
        <f t="array" ref="AN9">IF(BL9="",0,INDEX($AD$7:$AD$18,MATCH(""&amp;BL9,""&amp;$B$7:$B$18,0)))</f>
        <v>0</v>
      </c>
      <c r="AO9" s="163">
        <f t="array" ref="AO9">IF(BM9="",0,INDEX($AD$7:$AD$18,MATCH(""&amp;BM9,""&amp;$B$7:$B$18,0)))</f>
        <v>0</v>
      </c>
      <c r="AP9" s="163">
        <f t="array" ref="AP9">IF(BN9="",0,INDEX($AD$7:$AD$18,MATCH(""&amp;BN9,""&amp;$B$7:$B$18,0)))</f>
        <v>0</v>
      </c>
      <c r="AQ9" s="163">
        <f t="array" ref="AQ9">IF(BO9="",0,INDEX($AD$7:$AD$18,MATCH(""&amp;BO9,""&amp;$B$7:$B$18,0)))</f>
        <v>0</v>
      </c>
      <c r="AR9" s="163">
        <f t="array" ref="AR9">IF(BP9="",0,INDEX($AD$7:$AD$18,MATCH(""&amp;BP9,""&amp;$B$7:$B$18,0)))</f>
        <v>0</v>
      </c>
      <c r="AS9" s="223"/>
      <c r="AT9" s="163">
        <f t="array" aca="1" ref="AT9" ca="1">IF(BR9="","",INDEX($AE$7:$AE$18,MATCH(""&amp;BR9,""&amp;$B$7:$B$18,0)))</f>
        <v>9</v>
      </c>
      <c r="AU9" s="163" t="str">
        <f t="array" ref="AU9">IF(BS9="","",INDEX($AE$7:$AE$18,MATCH(""&amp;BS9,""&amp;$B$7:$B$18,0)))</f>
        <v/>
      </c>
      <c r="AV9" s="163" t="str">
        <f t="array" ref="AV9">IF(BT9="","",INDEX($AE$7:$AE$18,MATCH(""&amp;BT9,""&amp;$B$7:$B$18,0)))</f>
        <v/>
      </c>
      <c r="AW9" s="163" t="str">
        <f t="array" ref="AW9">IF(BU9="","",INDEX($AE$7:$AE$18,MATCH(""&amp;BU9,""&amp;$B$7:$B$18,0)))</f>
        <v/>
      </c>
      <c r="AX9" s="163" t="str">
        <f t="array" ref="AX9">IF(BV9="","",INDEX($AE$7:$AE$18,MATCH(""&amp;BV9,""&amp;$B$7:$B$18,0)))</f>
        <v/>
      </c>
      <c r="AY9" s="163" t="str">
        <f t="array" ref="AY9">IF(BW9="","",INDEX($AE$7:$AE$18,MATCH(""&amp;BW9,""&amp;$B$7:$B$18,0)))</f>
        <v/>
      </c>
      <c r="AZ9" s="163" t="str">
        <f t="array" ref="AZ9">IF(BX9="","",INDEX($AE$7:$AE$18,MATCH(""&amp;BX9,""&amp;$B$7:$B$18,0)))</f>
        <v/>
      </c>
      <c r="BA9" s="163" t="str">
        <f t="array" ref="BA9">IF(BY9="","",INDEX($AE$7:$AE$18,MATCH(""&amp;BY9,""&amp;$B$7:$B$18,0)))</f>
        <v/>
      </c>
      <c r="BB9" s="163" t="str">
        <f t="array" ref="BB9">IF(BZ9="","",INDEX($AE$7:$AE$18,MATCH(""&amp;BZ9,""&amp;$B$7:$B$18,0)))</f>
        <v/>
      </c>
      <c r="BC9" s="163" t="str">
        <f t="array" ref="BC9">IF(CA9="","",INDEX($AE$7:$AE$18,MATCH(""&amp;CA9,""&amp;$B$7:$B$18,0)))</f>
        <v/>
      </c>
      <c r="BE9" s="160" t="str">
        <f t="shared" ca="1" si="45"/>
        <v>No</v>
      </c>
      <c r="BG9" s="164" t="str">
        <f t="array" ref="BG9">IFERROR(IF($D9=Type1,"",IF(INDEX($D$7:$D$18,IF($B9="-","-",TRIM(MID(SUBSTITUTE($H9,",",REPT(" ",LEN($H9))),(BG$6-1)*LEN($H9)+1,LEN($H9)))))=Type1,INDEX($BG$7:$BG$18,IF($B9="-","-",TRIM(MID(SUBSTITUTE($H9,",",REPT(" ",LEN($H9))),(BG$6-1)*LEN($H9)+1,LEN($H9))))),IF($B9="-","-",TRIM(MID(SUBSTITUTE($H9,",",REPT(" ",LEN($H9))),(BG$6-1)*LEN($H9)+1,LEN($H9)))))),"")</f>
        <v>1</v>
      </c>
      <c r="BH9" s="164" t="str">
        <f t="array" ref="BH9">IFERROR(IF($D9=Type1,"",IF(INDEX($D$7:$D$18,IF($B9="-","-",TRIM(MID(SUBSTITUTE($H9,",",REPT(" ",LEN($H9))),(BH$6-1)*LEN($H9)+1,LEN($H9)))))=Type1,INDEX($BG$7:$BG$18,IF($B9="-","-",TRIM(MID(SUBSTITUTE($H9,",",REPT(" ",LEN($H9))),(BH$6-1)*LEN($H9)+1,LEN($H9))))),IF($B9="-","-",TRIM(MID(SUBSTITUTE($H9,",",REPT(" ",LEN($H9))),(BH$6-1)*LEN($H9)+1,LEN($H9)))))),"")</f>
        <v/>
      </c>
      <c r="BI9" s="164" t="str">
        <f t="array" ref="BI9">IFERROR(IF($D9=Type1,"",IF(INDEX($D$7:$D$18,IF($B9="-","-",TRIM(MID(SUBSTITUTE($H9,",",REPT(" ",LEN($H9))),(BI$6-1)*LEN($H9)+1,LEN($H9)))))=Type1,INDEX($BG$7:$BG$18,IF($B9="-","-",TRIM(MID(SUBSTITUTE($H9,",",REPT(" ",LEN($H9))),(BI$6-1)*LEN($H9)+1,LEN($H9))))),IF($B9="-","-",TRIM(MID(SUBSTITUTE($H9,",",REPT(" ",LEN($H9))),(BI$6-1)*LEN($H9)+1,LEN($H9)))))),"")</f>
        <v/>
      </c>
      <c r="BJ9" s="164" t="str">
        <f t="array" ref="BJ9">IFERROR(IF($D9=Type1,"",IF(INDEX($D$7:$D$18,IF($B9="-","-",TRIM(MID(SUBSTITUTE($H9,",",REPT(" ",LEN($H9))),(BJ$6-1)*LEN($H9)+1,LEN($H9)))))=Type1,INDEX($BG$7:$BG$18,IF($B9="-","-",TRIM(MID(SUBSTITUTE($H9,",",REPT(" ",LEN($H9))),(BJ$6-1)*LEN($H9)+1,LEN($H9))))),IF($B9="-","-",TRIM(MID(SUBSTITUTE($H9,",",REPT(" ",LEN($H9))),(BJ$6-1)*LEN($H9)+1,LEN($H9)))))),"")</f>
        <v/>
      </c>
      <c r="BK9" s="164" t="str">
        <f t="array" ref="BK9">IFERROR(IF($D9=Type1,"",IF(INDEX($D$7:$D$18,IF($B9="-","-",TRIM(MID(SUBSTITUTE($H9,",",REPT(" ",LEN($H9))),(BK$6-1)*LEN($H9)+1,LEN($H9)))))=Type1,INDEX($BG$7:$BG$18,IF($B9="-","-",TRIM(MID(SUBSTITUTE($H9,",",REPT(" ",LEN($H9))),(BK$6-1)*LEN($H9)+1,LEN($H9))))),IF($B9="-","-",TRIM(MID(SUBSTITUTE($H9,",",REPT(" ",LEN($H9))),(BK$6-1)*LEN($H9)+1,LEN($H9)))))),"")</f>
        <v/>
      </c>
      <c r="BL9" s="164" t="str">
        <f t="array" ref="BL9">IFERROR(IF($D9=Type1,"",IF(INDEX($D$7:$D$18,IF($B9="-","-",TRIM(MID(SUBSTITUTE($H9,",",REPT(" ",LEN($H9))),(BL$6-1)*LEN($H9)+1,LEN($H9)))))=Type1,INDEX($BG$7:$BG$18,IF($B9="-","-",TRIM(MID(SUBSTITUTE($H9,",",REPT(" ",LEN($H9))),(BL$6-1)*LEN($H9)+1,LEN($H9))))),IF($B9="-","-",TRIM(MID(SUBSTITUTE($H9,",",REPT(" ",LEN($H9))),(BL$6-1)*LEN($H9)+1,LEN($H9)))))),"")</f>
        <v/>
      </c>
      <c r="BM9" s="164" t="str">
        <f t="array" ref="BM9">IFERROR(IF($D9=Type1,"",IF(INDEX($D$7:$D$18,IF($B9="-","-",TRIM(MID(SUBSTITUTE($H9,",",REPT(" ",LEN($H9))),(BM$6-1)*LEN($H9)+1,LEN($H9)))))=Type1,INDEX($BG$7:$BG$18,IF($B9="-","-",TRIM(MID(SUBSTITUTE($H9,",",REPT(" ",LEN($H9))),(BM$6-1)*LEN($H9)+1,LEN($H9))))),IF($B9="-","-",TRIM(MID(SUBSTITUTE($H9,",",REPT(" ",LEN($H9))),(BM$6-1)*LEN($H9)+1,LEN($H9)))))),"")</f>
        <v/>
      </c>
      <c r="BN9" s="164" t="str">
        <f t="array" ref="BN9">IFERROR(IF($D9=Type1,"",IF(INDEX($D$7:$D$18,IF($B9="-","-",TRIM(MID(SUBSTITUTE($H9,",",REPT(" ",LEN($H9))),(BN$6-1)*LEN($H9)+1,LEN($H9)))))=Type1,INDEX($BG$7:$BG$18,IF($B9="-","-",TRIM(MID(SUBSTITUTE($H9,",",REPT(" ",LEN($H9))),(BN$6-1)*LEN($H9)+1,LEN($H9))))),IF($B9="-","-",TRIM(MID(SUBSTITUTE($H9,",",REPT(" ",LEN($H9))),(BN$6-1)*LEN($H9)+1,LEN($H9)))))),"")</f>
        <v/>
      </c>
      <c r="BO9" s="164" t="str">
        <f t="array" ref="BO9">IFERROR(IF($D9=Type1,"",IF(INDEX($D$7:$D$18,IF($B9="-","-",TRIM(MID(SUBSTITUTE($H9,",",REPT(" ",LEN($H9))),(BO$6-1)*LEN($H9)+1,LEN($H9)))))=Type1,INDEX($BG$7:$BG$18,IF($B9="-","-",TRIM(MID(SUBSTITUTE($H9,",",REPT(" ",LEN($H9))),(BO$6-1)*LEN($H9)+1,LEN($H9))))),IF($B9="-","-",TRIM(MID(SUBSTITUTE($H9,",",REPT(" ",LEN($H9))),(BO$6-1)*LEN($H9)+1,LEN($H9)))))),"")</f>
        <v/>
      </c>
      <c r="BP9" s="164" t="str">
        <f t="array" ref="BP9">IFERROR(IF($D9=Type1,"",IF(INDEX($D$7:$D$18,IF($B9="-","-",TRIM(MID(SUBSTITUTE($H9,",",REPT(" ",LEN($H9))),(BP$6-1)*LEN($H9)+1,LEN($H9)))))=Type1,INDEX($BG$7:$BG$18,IF($B9="-","-",TRIM(MID(SUBSTITUTE($H9,",",REPT(" ",LEN($H9))),(BP$6-1)*LEN($H9)+1,LEN($H9))))),IF($B9="-","-",TRIM(MID(SUBSTITUTE($H9,",",REPT(" ",LEN($H9))),(BP$6-1)*LEN($H9)+1,LEN($H9)))))),"")</f>
        <v/>
      </c>
      <c r="BQ9" s="165" t="str">
        <f t="shared" ref="BQ9:BQ18" si="66">BG9</f>
        <v>1</v>
      </c>
      <c r="BR9" s="166">
        <f t="array" ref="BR9">IF($B9="-","-",
IFERROR(INDEX(IDSourceRange,IF(MOD(SMALL(IF((""&amp;$BQ$7:$BQ$126)=(""&amp;$B9),ROW($BQ$7:$BQ$126)-ROW(INDEX($BQ$7:$BQ$126,1,1))+1),BR$6),200)=0,200,MOD(SMALL(IF((""&amp;$BQ$7:$BQ$126)=(""&amp;$B9),ROW($BQ$7:$BQ$126)-ROW(INDEX($BQ$7:$BQ$126,1,1))+1),BR$6),200)),1),""))</f>
        <v>5</v>
      </c>
      <c r="BS9" s="164" t="str">
        <f t="array" ref="BS9">IF($B9="-","-",
IFERROR(INDEX(IDSourceRange,IF(MOD(SMALL(IF((""&amp;$BQ$7:$BQ$126)=(""&amp;$B9),ROW($BQ$7:$BQ$126)-ROW(INDEX($BQ$7:$BQ$126,1,1))+1),BS$6),200)=0,200,MOD(SMALL(IF((""&amp;$BQ$7:$BQ$126)=(""&amp;$B9),ROW($BQ$7:$BQ$126)-ROW(INDEX($BQ$7:$BQ$126,1,1))+1),BS$6),200)),1),""))</f>
        <v/>
      </c>
      <c r="BT9" s="164" t="str">
        <f t="array" ref="BT9">IF($B9="-","-",
IFERROR(INDEX(IDSourceRange,IF(MOD(SMALL(IF((""&amp;$BQ$7:$BQ$126)=(""&amp;$B9),ROW($BQ$7:$BQ$126)-ROW(INDEX($BQ$7:$BQ$126,1,1))+1),BT$6),200)=0,200,MOD(SMALL(IF((""&amp;$BQ$7:$BQ$126)=(""&amp;$B9),ROW($BQ$7:$BQ$126)-ROW(INDEX($BQ$7:$BQ$126,1,1))+1),BT$6),200)),1),""))</f>
        <v/>
      </c>
      <c r="BU9" s="164" t="str">
        <f t="array" ref="BU9">IF($B9="-","-",
IFERROR(INDEX(IDSourceRange,IF(MOD(SMALL(IF((""&amp;$BQ$7:$BQ$126)=(""&amp;$B9),ROW($BQ$7:$BQ$126)-ROW(INDEX($BQ$7:$BQ$126,1,1))+1),BU$6),200)=0,200,MOD(SMALL(IF((""&amp;$BQ$7:$BQ$126)=(""&amp;$B9),ROW($BQ$7:$BQ$126)-ROW(INDEX($BQ$7:$BQ$126,1,1))+1),BU$6),200)),1),""))</f>
        <v/>
      </c>
      <c r="BV9" s="164" t="str">
        <f t="array" ref="BV9">IF($B9="-","-",
IFERROR(INDEX(IDSourceRange,IF(MOD(SMALL(IF((""&amp;$BQ$7:$BQ$126)=(""&amp;$B9),ROW($BQ$7:$BQ$126)-ROW(INDEX($BQ$7:$BQ$126,1,1))+1),BV$6),200)=0,200,MOD(SMALL(IF((""&amp;$BQ$7:$BQ$126)=(""&amp;$B9),ROW($BQ$7:$BQ$126)-ROW(INDEX($BQ$7:$BQ$126,1,1))+1),BV$6),200)),1),""))</f>
        <v/>
      </c>
      <c r="BW9" s="164" t="str">
        <f t="array" ref="BW9">IF($B9="-","-",
IFERROR(INDEX(IDSourceRange,IF(MOD(SMALL(IF((""&amp;$BQ$7:$BQ$126)=(""&amp;$B9),ROW($BQ$7:$BQ$126)-ROW(INDEX($BQ$7:$BQ$126,1,1))+1),BW$6),200)=0,200,MOD(SMALL(IF((""&amp;$BQ$7:$BQ$126)=(""&amp;$B9),ROW($BQ$7:$BQ$126)-ROW(INDEX($BQ$7:$BQ$126,1,1))+1),BW$6),200)),1),""))</f>
        <v/>
      </c>
      <c r="BX9" s="164" t="str">
        <f t="array" ref="BX9">IF($B9="-","-",
IFERROR(INDEX(IDSourceRange,IF(MOD(SMALL(IF((""&amp;$BQ$7:$BQ$126)=(""&amp;$B9),ROW($BQ$7:$BQ$126)-ROW(INDEX($BQ$7:$BQ$126,1,1))+1),BX$6),200)=0,200,MOD(SMALL(IF((""&amp;$BQ$7:$BQ$126)=(""&amp;$B9),ROW($BQ$7:$BQ$126)-ROW(INDEX($BQ$7:$BQ$126,1,1))+1),BX$6),200)),1),""))</f>
        <v/>
      </c>
      <c r="BY9" s="164" t="str">
        <f t="array" ref="BY9">IF($B9="-","-",
IFERROR(INDEX(IDSourceRange,IF(MOD(SMALL(IF((""&amp;$BQ$7:$BQ$126)=(""&amp;$B9),ROW($BQ$7:$BQ$126)-ROW(INDEX($BQ$7:$BQ$126,1,1))+1),BY$6),200)=0,200,MOD(SMALL(IF((""&amp;$BQ$7:$BQ$126)=(""&amp;$B9),ROW($BQ$7:$BQ$126)-ROW(INDEX($BQ$7:$BQ$126,1,1))+1),BY$6),200)),1),""))</f>
        <v/>
      </c>
      <c r="BZ9" s="164" t="str">
        <f t="array" ref="BZ9">IF($B9="-","-",
IFERROR(INDEX(IDSourceRange,IF(MOD(SMALL(IF((""&amp;$BQ$7:$BQ$126)=(""&amp;$B9),ROW($BQ$7:$BQ$126)-ROW(INDEX($BQ$7:$BQ$126,1,1))+1),BZ$6),200)=0,200,MOD(SMALL(IF((""&amp;$BQ$7:$BQ$126)=(""&amp;$B9),ROW($BQ$7:$BQ$126)-ROW(INDEX($BQ$7:$BQ$126,1,1))+1),BZ$6),200)),1),""))</f>
        <v/>
      </c>
      <c r="CA9" s="164" t="str">
        <f t="array" ref="CA9">IF($B9="-","-",
IFERROR(INDEX(IDSourceRange,IF(MOD(SMALL(IF((""&amp;$BQ$7:$BQ$126)=(""&amp;$B9),ROW($BQ$7:$BQ$126)-ROW(INDEX($BQ$7:$BQ$126,1,1))+1),CA$6),200)=0,200,MOD(SMALL(IF((""&amp;$BQ$7:$BQ$126)=(""&amp;$B9),ROW($BQ$7:$BQ$126)-ROW(INDEX($BQ$7:$BQ$126,1,1))+1),CA$6),200)),1),""))</f>
        <v/>
      </c>
      <c r="CB9" s="167">
        <f t="shared" ref="CB9:CB18" si="67">BR9</f>
        <v>5</v>
      </c>
      <c r="CC9" s="164">
        <f t="array" ref="CC9">IF($B9="-","-",SUM(IF(LEN(BR9:CA9)&gt;0,1,0)))</f>
        <v>1</v>
      </c>
      <c r="CD9" s="164">
        <f t="array" ref="CD9">IF($B9="-","-",SUM(IF(LEN(BG9:BP9)&gt;0,1,0)))</f>
        <v>1</v>
      </c>
      <c r="CN9" s="225">
        <f t="shared" ref="CN9:CN72" ca="1" si="68">CN8+1</f>
        <v>44929</v>
      </c>
      <c r="CO9" s="226">
        <f t="array" aca="1" ref="CO9" ca="1">IF(NETWORKDAYS.INTL(CN9,CN9,weekendOption,holidaysList)=1,MAX($CO$6:CO8)+1,"")</f>
        <v>1</v>
      </c>
      <c r="CQ9" s="226" t="str">
        <f t="shared" si="18"/>
        <v>3 - Define project scope and objectives</v>
      </c>
      <c r="CR9" s="227"/>
      <c r="CT9" s="218">
        <f ca="1">IF(AND( Y9&lt;= DATE(yearC,Calculations!$CT$5+1,1)-1,CY9&gt;=DATE(yearC,Calculations!$CT$5,1)),1,0)</f>
        <v>1</v>
      </c>
      <c r="CU9" s="164">
        <f t="shared" si="46"/>
        <v>1</v>
      </c>
      <c r="CV9" s="164">
        <f t="shared" si="19"/>
        <v>1</v>
      </c>
      <c r="CW9" s="164">
        <f t="shared" si="20"/>
        <v>1</v>
      </c>
      <c r="CX9" s="164">
        <f t="shared" ca="1" si="47"/>
        <v>1</v>
      </c>
      <c r="CY9" s="221">
        <f t="shared" ca="1" si="48"/>
        <v>44939</v>
      </c>
      <c r="CZ9" s="228"/>
      <c r="DA9" s="168" t="str">
        <f t="array" aca="1" ref="DA9" ca="1">IFERROR(IF(LEN(INDEX($CO$7:$CO$737,MATCH(DA$6,$CN$7:$CN$737,0)))=0,"",IF($CX9=0,"",IF(AND(DA$6&gt;=$Y9,DA$6&lt;=$CY9),IF(CZ9&lt;&gt;"",CZ9,IF(MAX(DA$7:DA8)&lt;=COUNT(DA$7:DA8),MAX(DA$7:DA8)+1,SMALL(IF(COUNTIF(DA$7:DA8,$EI$7:$EI$16)=0,$EI$7:$EI$16,""),1))),""))),"")</f>
        <v/>
      </c>
      <c r="DB9" s="168">
        <f t="array" aca="1" ref="DB9" ca="1">IFERROR(IF(LEN(INDEX($CO$7:$CO$737,MATCH(DB$6,$CN$7:$CN$737,0)))=0,"",IF($CX9=0,"",IF(AND(DB$6&gt;=$Y9,DB$6&lt;=$CY9),IF(DA9&lt;&gt;"",DA9,IF(MAX(DB$7:DB8)&lt;=COUNT(DB$7:DB8),MAX(DB$7:DB8)+1,SMALL(IF(COUNTIF(DB$7:DB8,$EI$7:$EI$16)=0,$EI$7:$EI$16,""),1))),""))),"")</f>
        <v>3</v>
      </c>
      <c r="DC9" s="168">
        <f t="array" aca="1" ref="DC9" ca="1">IFERROR(IF(LEN(INDEX($CO$7:$CO$737,MATCH(DC$6,$CN$7:$CN$737,0)))=0,"",IF($CX9=0,"",IF(AND(DC$6&gt;=$Y9,DC$6&lt;=$CY9),IF(DB9&lt;&gt;"",DB9,IF(MAX(DC$7:DC8)&lt;=COUNT(DC$7:DC8),MAX(DC$7:DC8)+1,SMALL(IF(COUNTIF(DC$7:DC8,$EI$7:$EI$16)=0,$EI$7:$EI$16,""),1))),""))),"")</f>
        <v>3</v>
      </c>
      <c r="DD9" s="168">
        <f t="array" aca="1" ref="DD9" ca="1">IFERROR(IF(LEN(INDEX($CO$7:$CO$737,MATCH(DD$6,$CN$7:$CN$737,0)))=0,"",IF($CX9=0,"",IF(AND(DD$6&gt;=$Y9,DD$6&lt;=$CY9),IF(DC9&lt;&gt;"",DC9,IF(MAX(DD$7:DD8)&lt;=COUNT(DD$7:DD8),MAX(DD$7:DD8)+1,SMALL(IF(COUNTIF(DD$7:DD8,$EI$7:$EI$16)=0,$EI$7:$EI$16,""),1))),""))),"")</f>
        <v>3</v>
      </c>
      <c r="DE9" s="168">
        <f t="array" aca="1" ref="DE9" ca="1">IFERROR(IF(LEN(INDEX($CO$7:$CO$737,MATCH(DE$6,$CN$7:$CN$737,0)))=0,"",IF($CX9=0,"",IF(AND(DE$6&gt;=$Y9,DE$6&lt;=$CY9),IF(DD9&lt;&gt;"",DD9,IF(MAX(DE$7:DE8)&lt;=COUNT(DE$7:DE8),MAX(DE$7:DE8)+1,SMALL(IF(COUNTIF(DE$7:DE8,$EI$7:$EI$16)=0,$EI$7:$EI$16,""),1))),""))),"")</f>
        <v>3</v>
      </c>
      <c r="DF9" s="168">
        <f t="array" aca="1" ref="DF9" ca="1">IFERROR(IF(LEN(INDEX($CO$7:$CO$737,MATCH(DF$6,$CN$7:$CN$737,0)))=0,"",IF($CX9=0,"",IF(AND(DF$6&gt;=$Y9,DF$6&lt;=$CY9),IF(DE9&lt;&gt;"",DE9,IF(MAX(DF$7:DF8)&lt;=COUNT(DF$7:DF8),MAX(DF$7:DF8)+1,SMALL(IF(COUNTIF(DF$7:DF8,$EI$7:$EI$16)=0,$EI$7:$EI$16,""),1))),""))),"")</f>
        <v>3</v>
      </c>
      <c r="DG9" s="168" t="str">
        <f t="array" aca="1" ref="DG9" ca="1">IFERROR(IF(LEN(INDEX($CO$7:$CO$737,MATCH(DG$6,$CN$7:$CN$737,0)))=0,"",IF($CX9=0,"",IF(AND(DG$6&gt;=$Y9,DG$6&lt;=$CY9),IF(DF9&lt;&gt;"",DF9,IF(MAX(DG$7:DG8)&lt;=COUNT(DG$7:DG8),MAX(DG$7:DG8)+1,SMALL(IF(COUNTIF(DG$7:DG8,$EI$7:$EI$16)=0,$EI$7:$EI$16,""),1))),""))),"")</f>
        <v/>
      </c>
      <c r="DH9" s="168" t="str">
        <f t="array" aca="1" ref="DH9" ca="1">IFERROR(IF(LEN(INDEX($CO$7:$CO$737,MATCH(DH$6,$CN$7:$CN$737,0)))=0,"",IF($CX9=0,"",IF(AND(DH$6&gt;=$Y9,DH$6&lt;=$CY9),IF(DG9&lt;&gt;"",DG9,IF(MAX(DH$7:DH8)&lt;=COUNT(DH$7:DH8),MAX(DH$7:DH8)+1,SMALL(IF(COUNTIF(DH$7:DH8,$EI$7:$EI$16)=0,$EI$7:$EI$16,""),1))),""))),"")</f>
        <v/>
      </c>
      <c r="DI9" s="168">
        <f t="array" aca="1" ref="DI9" ca="1">IFERROR(IF(LEN(INDEX($CO$7:$CO$737,MATCH(DI$6,$CN$7:$CN$737,0)))=0,"",IF($CX9=0,"",IF(AND(DI$6&gt;=$Y9,DI$6&lt;=$CY9),IF(DH9&lt;&gt;"",DH9,IF(MAX(DI$7:DI8)&lt;=COUNT(DI$7:DI8),MAX(DI$7:DI8)+1,SMALL(IF(COUNTIF(DI$7:DI8,$EI$7:$EI$16)=0,$EI$7:$EI$16,""),1))),""))),"")</f>
        <v>2</v>
      </c>
      <c r="DJ9" s="168">
        <f t="array" aca="1" ref="DJ9" ca="1">IFERROR(IF(LEN(INDEX($CO$7:$CO$737,MATCH(DJ$6,$CN$7:$CN$737,0)))=0,"",IF($CX9=0,"",IF(AND(DJ$6&gt;=$Y9,DJ$6&lt;=$CY9),IF(DI9&lt;&gt;"",DI9,IF(MAX(DJ$7:DJ8)&lt;=COUNT(DJ$7:DJ8),MAX(DJ$7:DJ8)+1,SMALL(IF(COUNTIF(DJ$7:DJ8,$EI$7:$EI$16)=0,$EI$7:$EI$16,""),1))),""))),"")</f>
        <v>2</v>
      </c>
      <c r="DK9" s="168">
        <f t="array" aca="1" ref="DK9" ca="1">IFERROR(IF(LEN(INDEX($CO$7:$CO$737,MATCH(DK$6,$CN$7:$CN$737,0)))=0,"",IF($CX9=0,"",IF(AND(DK$6&gt;=$Y9,DK$6&lt;=$CY9),IF(DJ9&lt;&gt;"",DJ9,IF(MAX(DK$7:DK8)&lt;=COUNT(DK$7:DK8),MAX(DK$7:DK8)+1,SMALL(IF(COUNTIF(DK$7:DK8,$EI$7:$EI$16)=0,$EI$7:$EI$16,""),1))),""))),"")</f>
        <v>2</v>
      </c>
      <c r="DL9" s="168">
        <f t="array" aca="1" ref="DL9" ca="1">IFERROR(IF(LEN(INDEX($CO$7:$CO$737,MATCH(DL$6,$CN$7:$CN$737,0)))=0,"",IF($CX9=0,"",IF(AND(DL$6&gt;=$Y9,DL$6&lt;=$CY9),IF(DK9&lt;&gt;"",DK9,IF(MAX(DL$7:DL8)&lt;=COUNT(DL$7:DL8),MAX(DL$7:DL8)+1,SMALL(IF(COUNTIF(DL$7:DL8,$EI$7:$EI$16)=0,$EI$7:$EI$16,""),1))),""))),"")</f>
        <v>2</v>
      </c>
      <c r="DM9" s="168">
        <f t="array" aca="1" ref="DM9" ca="1">IFERROR(IF(LEN(INDEX($CO$7:$CO$737,MATCH(DM$6,$CN$7:$CN$737,0)))=0,"",IF($CX9=0,"",IF(AND(DM$6&gt;=$Y9,DM$6&lt;=$CY9),IF(DL9&lt;&gt;"",DL9,IF(MAX(DM$7:DM8)&lt;=COUNT(DM$7:DM8),MAX(DM$7:DM8)+1,SMALL(IF(COUNTIF(DM$7:DM8,$EI$7:$EI$16)=0,$EI$7:$EI$16,""),1))),""))),"")</f>
        <v>2</v>
      </c>
      <c r="DN9" s="168" t="str">
        <f t="array" aca="1" ref="DN9" ca="1">IFERROR(IF(LEN(INDEX($CO$7:$CO$737,MATCH(DN$6,$CN$7:$CN$737,0)))=0,"",IF($CX9=0,"",IF(AND(DN$6&gt;=$Y9,DN$6&lt;=$CY9),IF(DM9&lt;&gt;"",DM9,IF(MAX(DN$7:DN8)&lt;=COUNT(DN$7:DN8),MAX(DN$7:DN8)+1,SMALL(IF(COUNTIF(DN$7:DN8,$EI$7:$EI$16)=0,$EI$7:$EI$16,""),1))),""))),"")</f>
        <v/>
      </c>
      <c r="DO9" s="168" t="str">
        <f t="array" aca="1" ref="DO9" ca="1">IFERROR(IF(LEN(INDEX($CO$7:$CO$737,MATCH(DO$6,$CN$7:$CN$737,0)))=0,"",IF($CX9=0,"",IF(AND(DO$6&gt;=$Y9,DO$6&lt;=$CY9),IF(DN9&lt;&gt;"",DN9,IF(MAX(DO$7:DO8)&lt;=COUNT(DO$7:DO8),MAX(DO$7:DO8)+1,SMALL(IF(COUNTIF(DO$7:DO8,$EI$7:$EI$16)=0,$EI$7:$EI$16,""),1))),""))),"")</f>
        <v/>
      </c>
      <c r="DP9" s="168" t="str">
        <f t="array" aca="1" ref="DP9" ca="1">IFERROR(IF(LEN(INDEX($CO$7:$CO$737,MATCH(DP$6,$CN$7:$CN$737,0)))=0,"",IF($CX9=0,"",IF(AND(DP$6&gt;=$Y9,DP$6&lt;=$CY9),IF(DO9&lt;&gt;"",DO9,IF(MAX(DP$7:DP8)&lt;=COUNT(DP$7:DP8),MAX(DP$7:DP8)+1,SMALL(IF(COUNTIF(DP$7:DP8,$EI$7:$EI$16)=0,$EI$7:$EI$16,""),1))),""))),"")</f>
        <v/>
      </c>
      <c r="DQ9" s="168" t="str">
        <f t="array" aca="1" ref="DQ9" ca="1">IFERROR(IF(LEN(INDEX($CO$7:$CO$737,MATCH(DQ$6,$CN$7:$CN$737,0)))=0,"",IF($CX9=0,"",IF(AND(DQ$6&gt;=$Y9,DQ$6&lt;=$CY9),IF(DP9&lt;&gt;"",DP9,IF(MAX(DQ$7:DQ8)&lt;=COUNT(DQ$7:DQ8),MAX(DQ$7:DQ8)+1,SMALL(IF(COUNTIF(DQ$7:DQ8,$EI$7:$EI$16)=0,$EI$7:$EI$16,""),1))),""))),"")</f>
        <v/>
      </c>
      <c r="DR9" s="168" t="str">
        <f t="array" aca="1" ref="DR9" ca="1">IFERROR(IF(LEN(INDEX($CO$7:$CO$737,MATCH(DR$6,$CN$7:$CN$737,0)))=0,"",IF($CX9=0,"",IF(AND(DR$6&gt;=$Y9,DR$6&lt;=$CY9),IF(DQ9&lt;&gt;"",DQ9,IF(MAX(DR$7:DR8)&lt;=COUNT(DR$7:DR8),MAX(DR$7:DR8)+1,SMALL(IF(COUNTIF(DR$7:DR8,$EI$7:$EI$16)=0,$EI$7:$EI$16,""),1))),""))),"")</f>
        <v/>
      </c>
      <c r="DS9" s="168" t="str">
        <f t="array" aca="1" ref="DS9" ca="1">IFERROR(IF(LEN(INDEX($CO$7:$CO$737,MATCH(DS$6,$CN$7:$CN$737,0)))=0,"",IF($CX9=0,"",IF(AND(DS$6&gt;=$Y9,DS$6&lt;=$CY9),IF(DR9&lt;&gt;"",DR9,IF(MAX(DS$7:DS8)&lt;=COUNT(DS$7:DS8),MAX(DS$7:DS8)+1,SMALL(IF(COUNTIF(DS$7:DS8,$EI$7:$EI$16)=0,$EI$7:$EI$16,""),1))),""))),"")</f>
        <v/>
      </c>
      <c r="DT9" s="168" t="str">
        <f t="array" aca="1" ref="DT9" ca="1">IFERROR(IF(LEN(INDEX($CO$7:$CO$737,MATCH(DT$6,$CN$7:$CN$737,0)))=0,"",IF($CX9=0,"",IF(AND(DT$6&gt;=$Y9,DT$6&lt;=$CY9),IF(DS9&lt;&gt;"",DS9,IF(MAX(DT$7:DT8)&lt;=COUNT(DT$7:DT8),MAX(DT$7:DT8)+1,SMALL(IF(COUNTIF(DT$7:DT8,$EI$7:$EI$16)=0,$EI$7:$EI$16,""),1))),""))),"")</f>
        <v/>
      </c>
      <c r="DU9" s="168" t="str">
        <f t="array" aca="1" ref="DU9" ca="1">IFERROR(IF(LEN(INDEX($CO$7:$CO$737,MATCH(DU$6,$CN$7:$CN$737,0)))=0,"",IF($CX9=0,"",IF(AND(DU$6&gt;=$Y9,DU$6&lt;=$CY9),IF(DT9&lt;&gt;"",DT9,IF(MAX(DU$7:DU8)&lt;=COUNT(DU$7:DU8),MAX(DU$7:DU8)+1,SMALL(IF(COUNTIF(DU$7:DU8,$EI$7:$EI$16)=0,$EI$7:$EI$16,""),1))),""))),"")</f>
        <v/>
      </c>
      <c r="DV9" s="168" t="str">
        <f t="array" aca="1" ref="DV9" ca="1">IFERROR(IF(LEN(INDEX($CO$7:$CO$737,MATCH(DV$6,$CN$7:$CN$737,0)))=0,"",IF($CX9=0,"",IF(AND(DV$6&gt;=$Y9,DV$6&lt;=$CY9),IF(DU9&lt;&gt;"",DU9,IF(MAX(DV$7:DV8)&lt;=COUNT(DV$7:DV8),MAX(DV$7:DV8)+1,SMALL(IF(COUNTIF(DV$7:DV8,$EI$7:$EI$16)=0,$EI$7:$EI$16,""),1))),""))),"")</f>
        <v/>
      </c>
      <c r="DW9" s="168" t="str">
        <f t="array" aca="1" ref="DW9" ca="1">IFERROR(IF(LEN(INDEX($CO$7:$CO$737,MATCH(DW$6,$CN$7:$CN$737,0)))=0,"",IF($CX9=0,"",IF(AND(DW$6&gt;=$Y9,DW$6&lt;=$CY9),IF(DV9&lt;&gt;"",DV9,IF(MAX(DW$7:DW8)&lt;=COUNT(DW$7:DW8),MAX(DW$7:DW8)+1,SMALL(IF(COUNTIF(DW$7:DW8,$EI$7:$EI$16)=0,$EI$7:$EI$16,""),1))),""))),"")</f>
        <v/>
      </c>
      <c r="DX9" s="168" t="str">
        <f t="array" aca="1" ref="DX9" ca="1">IFERROR(IF(LEN(INDEX($CO$7:$CO$737,MATCH(DX$6,$CN$7:$CN$737,0)))=0,"",IF($CX9=0,"",IF(AND(DX$6&gt;=$Y9,DX$6&lt;=$CY9),IF(DW9&lt;&gt;"",DW9,IF(MAX(DX$7:DX8)&lt;=COUNT(DX$7:DX8),MAX(DX$7:DX8)+1,SMALL(IF(COUNTIF(DX$7:DX8,$EI$7:$EI$16)=0,$EI$7:$EI$16,""),1))),""))),"")</f>
        <v/>
      </c>
      <c r="DY9" s="168" t="str">
        <f t="array" aca="1" ref="DY9" ca="1">IFERROR(IF(LEN(INDEX($CO$7:$CO$737,MATCH(DY$6,$CN$7:$CN$737,0)))=0,"",IF($CX9=0,"",IF(AND(DY$6&gt;=$Y9,DY$6&lt;=$CY9),IF(DX9&lt;&gt;"",DX9,IF(MAX(DY$7:DY8)&lt;=COUNT(DY$7:DY8),MAX(DY$7:DY8)+1,SMALL(IF(COUNTIF(DY$7:DY8,$EI$7:$EI$16)=0,$EI$7:$EI$16,""),1))),""))),"")</f>
        <v/>
      </c>
      <c r="DZ9" s="168" t="str">
        <f t="array" aca="1" ref="DZ9" ca="1">IFERROR(IF(LEN(INDEX($CO$7:$CO$737,MATCH(DZ$6,$CN$7:$CN$737,0)))=0,"",IF($CX9=0,"",IF(AND(DZ$6&gt;=$Y9,DZ$6&lt;=$CY9),IF(DY9&lt;&gt;"",DY9,IF(MAX(DZ$7:DZ8)&lt;=COUNT(DZ$7:DZ8),MAX(DZ$7:DZ8)+1,SMALL(IF(COUNTIF(DZ$7:DZ8,$EI$7:$EI$16)=0,$EI$7:$EI$16,""),1))),""))),"")</f>
        <v/>
      </c>
      <c r="EA9" s="168" t="str">
        <f t="array" aca="1" ref="EA9" ca="1">IFERROR(IF(LEN(INDEX($CO$7:$CO$737,MATCH(EA$6,$CN$7:$CN$737,0)))=0,"",IF($CX9=0,"",IF(AND(EA$6&gt;=$Y9,EA$6&lt;=$CY9),IF(DZ9&lt;&gt;"",DZ9,IF(MAX(EA$7:EA8)&lt;=COUNT(EA$7:EA8),MAX(EA$7:EA8)+1,SMALL(IF(COUNTIF(EA$7:EA8,$EI$7:$EI$16)=0,$EI$7:$EI$16,""),1))),""))),"")</f>
        <v/>
      </c>
      <c r="EB9" s="168" t="str">
        <f t="array" aca="1" ref="EB9" ca="1">IFERROR(IF(LEN(INDEX($CO$7:$CO$737,MATCH(EB$6,$CN$7:$CN$737,0)))=0,"",IF($CX9=0,"",IF(AND(EB$6&gt;=$Y9,EB$6&lt;=$CY9),IF(EA9&lt;&gt;"",EA9,IF(MAX(EB$7:EB8)&lt;=COUNT(EB$7:EB8),MAX(EB$7:EB8)+1,SMALL(IF(COUNTIF(EB$7:EB8,$EI$7:$EI$16)=0,$EI$7:$EI$16,""),1))),""))),"")</f>
        <v/>
      </c>
      <c r="EC9" s="168" t="str">
        <f t="array" aca="1" ref="EC9" ca="1">IFERROR(IF(LEN(INDEX($CO$7:$CO$737,MATCH(EC$6,$CN$7:$CN$737,0)))=0,"",IF($CX9=0,"",IF(AND(EC$6&gt;=$Y9,EC$6&lt;=$CY9),IF(EB9&lt;&gt;"",EB9,IF(MAX(EC$7:EC8)&lt;=COUNT(EC$7:EC8),MAX(EC$7:EC8)+1,SMALL(IF(COUNTIF(EC$7:EC8,$EI$7:$EI$16)=0,$EI$7:$EI$16,""),1))),""))),"")</f>
        <v/>
      </c>
      <c r="ED9" s="168" t="str">
        <f t="array" aca="1" ref="ED9" ca="1">IFERROR(IF(LEN(INDEX($CO$7:$CO$737,MATCH(ED$6,$CN$7:$CN$737,0)))=0,"",IF($CX9=0,"",IF(AND(ED$6&gt;=$Y9,ED$6&lt;=$CY9),IF(EC9&lt;&gt;"",EC9,IF(MAX(ED$7:ED8)&lt;=COUNT(ED$7:ED8),MAX(ED$7:ED8)+1,SMALL(IF(COUNTIF(ED$7:ED8,$EI$7:$EI$16)=0,$EI$7:$EI$16,""),1))),""))),"")</f>
        <v/>
      </c>
      <c r="EE9" s="168" t="str">
        <f t="array" aca="1" ref="EE9" ca="1">IFERROR(IF(LEN(INDEX($CO$7:$CO$737,MATCH(EE$6,$CN$7:$CN$737,0)))=0,"",IF($CX9=0,"",IF(AND(EE$6&gt;=$Y9,EE$6&lt;=$CY9),IF(ED9&lt;&gt;"",ED9,IF(MAX(EE$7:EE8)&lt;=COUNT(EE$7:EE8),MAX(EE$7:EE8)+1,SMALL(IF(COUNTIF(EE$7:EE8,$EI$7:$EI$16)=0,$EI$7:$EI$16,""),1))),""))),"")</f>
        <v/>
      </c>
      <c r="EG9" s="229">
        <f t="shared" ca="1" si="49"/>
        <v>3</v>
      </c>
      <c r="EI9" s="197">
        <v>3</v>
      </c>
      <c r="EK9" s="230">
        <f t="shared" si="21"/>
        <v>3</v>
      </c>
      <c r="EL9" s="230">
        <f t="array" ref="EL9">IFERROR(SMALL($EK$7:$EK$18,ROW()-ROW($EK$6)),"")</f>
        <v>3</v>
      </c>
      <c r="EM9" s="230" t="str">
        <f t="shared" si="22"/>
        <v>Define project scope and objectives</v>
      </c>
      <c r="EN9" s="230" t="str">
        <f t="shared" si="23"/>
        <v>T</v>
      </c>
      <c r="EO9" s="231">
        <f t="shared" ca="1" si="24"/>
        <v>44928</v>
      </c>
      <c r="EP9" s="231">
        <f t="shared" ca="1" si="25"/>
        <v>44935</v>
      </c>
      <c r="EQ9" s="230">
        <f t="shared" si="26"/>
        <v>5</v>
      </c>
      <c r="ER9" s="231">
        <f t="shared" ca="1" si="27"/>
        <v>44939</v>
      </c>
      <c r="ES9" s="259" t="str">
        <f t="shared" si="28"/>
        <v>High</v>
      </c>
      <c r="ET9" s="259" t="str">
        <f t="shared" ca="1" si="29"/>
        <v>Done</v>
      </c>
      <c r="EU9" s="257">
        <f t="shared" si="30"/>
        <v>1</v>
      </c>
      <c r="EV9" s="257">
        <f t="shared" ca="1" si="31"/>
        <v>1</v>
      </c>
      <c r="EX9" s="232">
        <v>3</v>
      </c>
      <c r="EY9" s="230" t="str">
        <f>IFERROR(IF(LEN(INDEX(Settings!I$10:I$52,Calculations!$EX9))=0,"",INDEX(Settings!I$10:I$52,Calculations!$EX9)),"")</f>
        <v>Macauley Peck</v>
      </c>
      <c r="EZ9" s="230">
        <f t="shared" si="50"/>
        <v>3</v>
      </c>
      <c r="FA9" s="230" t="str">
        <f t="shared" si="32"/>
        <v>Macauley Peck</v>
      </c>
      <c r="FB9" s="230">
        <f t="shared" si="51"/>
        <v>3</v>
      </c>
      <c r="FC9" s="230" t="str">
        <f>IFERROR(IF(LEN(INDEX(Settings!J$10:J$52,Calculations!$EX9))=0,"",INDEX(Settings!J$10:J$52,Calculations!$EX9)),"")</f>
        <v>Finance</v>
      </c>
      <c r="FD9" s="230">
        <f>IF(IF(LEN(FC9)=0,"",COUNTIF($FC$7:FC9,FC9))=1,EX9,"")</f>
        <v>3</v>
      </c>
      <c r="FE9" s="230" t="str">
        <f t="shared" si="33"/>
        <v>Finance</v>
      </c>
      <c r="FG9" s="230" t="str">
        <f>IFERROR(INDEX($CH$39:$CH$43,MATCH(ROW(CI41)-ROW($CI$38),$CG$39:$CG$43,0),1),"")</f>
        <v>Low</v>
      </c>
      <c r="FH9" s="230">
        <f t="shared" si="52"/>
        <v>3</v>
      </c>
      <c r="FI9" s="230" t="str">
        <f t="shared" si="53"/>
        <v>Low</v>
      </c>
      <c r="FK9" s="230" t="str">
        <f>IFERROR(INDEX($CH$52:$CH$55,MATCH(ROW(CH54)-ROW($CH$51),$CF$52:$CF$55,0),1),"")</f>
        <v>Not Started</v>
      </c>
      <c r="FL9" s="230">
        <f t="shared" si="54"/>
        <v>3</v>
      </c>
      <c r="FM9" s="230" t="str">
        <f t="shared" si="55"/>
        <v>Not Started</v>
      </c>
      <c r="FP9" s="230" t="str">
        <f>IFERROR(INDEX($CH$45:$CH$49,MATCH(ROW(CH48)-ROW($CH$45),$CF$45:$CF$49,0),1),"")</f>
        <v>Task</v>
      </c>
      <c r="FR9" s="164">
        <f t="shared" ref="FR9:FR18" si="69">FR8</f>
        <v>0</v>
      </c>
      <c r="FS9" s="164">
        <f t="shared" ca="1" si="56"/>
        <v>2023</v>
      </c>
      <c r="FT9" s="197" t="s">
        <v>60</v>
      </c>
      <c r="FU9" s="164" t="str">
        <f t="shared" ca="1" si="57"/>
        <v>2023-March</v>
      </c>
      <c r="FV9" s="221">
        <f t="shared" ca="1" si="34"/>
        <v>44986</v>
      </c>
      <c r="FX9" s="164" t="str">
        <f t="shared" si="58"/>
        <v>Not Started</v>
      </c>
      <c r="FY9" s="164">
        <f ca="1">COUNTIFS($N$7:$N$19,$FX9,$P$7:$P$19,1)</f>
        <v>1</v>
      </c>
      <c r="FZ9" s="233">
        <f t="shared" ca="1" si="59"/>
        <v>0.1</v>
      </c>
      <c r="GB9" s="164" t="str">
        <f>FG9</f>
        <v>Low</v>
      </c>
      <c r="GC9" s="286">
        <f ca="1">IF(LEN(GB9)=0,"",COUNTIFS($C$7:$C$19,$GB9,$P$7:$P$19,1))</f>
        <v>4</v>
      </c>
      <c r="GD9" s="164">
        <f t="shared" ca="1" si="60"/>
        <v>3</v>
      </c>
      <c r="GF9" s="230" t="str">
        <f t="shared" si="61"/>
        <v>Macauley Peck</v>
      </c>
      <c r="GG9" s="230">
        <f t="shared" ca="1" si="35"/>
        <v>1</v>
      </c>
      <c r="GH9" s="230">
        <f t="shared" ca="1" si="36"/>
        <v>3</v>
      </c>
      <c r="GI9" s="230">
        <f ca="1">IFERROR(COUNTIF($GH$6:GH8,GH9)+GH9,"")</f>
        <v>3</v>
      </c>
      <c r="GK9" s="232">
        <v>3</v>
      </c>
      <c r="GL9" s="230" t="str">
        <f t="shared" ca="1" si="37"/>
        <v>Macauley Peck</v>
      </c>
      <c r="GM9" s="230">
        <f t="shared" ca="1" si="38"/>
        <v>1</v>
      </c>
      <c r="GO9" s="230" t="str">
        <f t="shared" si="39"/>
        <v/>
      </c>
      <c r="GP9" s="234" t="str">
        <f t="shared" si="40"/>
        <v/>
      </c>
      <c r="GQ9" s="234" t="str">
        <f t="shared" si="41"/>
        <v/>
      </c>
      <c r="GR9" s="234" t="str">
        <f t="shared" si="62"/>
        <v/>
      </c>
      <c r="GS9" s="234" t="str">
        <f t="shared" si="63"/>
        <v/>
      </c>
      <c r="GT9" s="234" t="str">
        <f t="shared" si="63"/>
        <v/>
      </c>
      <c r="GU9" s="234" t="str">
        <f t="shared" si="63"/>
        <v/>
      </c>
      <c r="GV9" s="234" t="str">
        <f t="shared" si="64"/>
        <v/>
      </c>
      <c r="GW9" s="234" t="str">
        <f t="shared" si="65"/>
        <v/>
      </c>
      <c r="GY9" s="170">
        <v>3</v>
      </c>
    </row>
    <row r="10" spans="2:207" x14ac:dyDescent="0.25">
      <c r="B10" s="164">
        <f>IF(MAX($B$6:B9)+1&gt;countall,"-",MAX($B$6:B9)+1)</f>
        <v>4</v>
      </c>
      <c r="C10" s="164" t="str">
        <f>IF($B10="-","-",""&amp;INDEX(TaskPlan!C$7:C$18,MATCH($B10,TaskPlan!$B$7:$B$18,0),1))</f>
        <v>Low</v>
      </c>
      <c r="D10" s="164" t="str">
        <f>IF($B10="-","-",""&amp;INDEX(TaskPlan!D$7:D$18,MATCH($B10,TaskPlan!$B$7:$B$18,0),1))</f>
        <v>S</v>
      </c>
      <c r="E10" s="164" t="str">
        <f>IF($B10="-","-",INDEX(TaskPlan!E$7:E$18,MATCH($B10,TaskPlan!$B$7:$B$18,0),1))</f>
        <v>Identify stakeholders and gather requirements</v>
      </c>
      <c r="F10" s="164" t="str">
        <f>IF($B10="-","-",IF(LEN(INDEX(TaskPlan!F$7:F$18,MATCH($B10,TaskPlan!$B$7:$B$18,0),1))=0,"",INDEX(TaskPlan!F$7:F$18,MATCH($B10,TaskPlan!$B$7:$B$18,0),1)))</f>
        <v>Jemima Begum</v>
      </c>
      <c r="G10" s="164" t="str">
        <f t="shared" si="1"/>
        <v>Operations</v>
      </c>
      <c r="H10" s="164" t="str">
        <f>IF($B10="-","-",IF(INDEX(TaskPlan!G$7:G$18,MATCH($B10,TaskPlan!$B$7:$B$18,0),1)="","",INDEX(TaskPlan!G$7:G$18,MATCH($B10,TaskPlan!$B$7:$B$18,0),1)))</f>
        <v>1</v>
      </c>
      <c r="I10" s="160">
        <f>IF($B10="-","-",IF(D10=Type1,0,K10+IF(INDEX(TaskPlan!H$7:H$18,MATCH($B10,TaskPlan!$B$7:$B$18,0),1)="",0,INDEX(TaskPlan!H$7:H$18,MATCH($B10,TaskPlan!$B$7:$B$18,0),1))))</f>
        <v>7</v>
      </c>
      <c r="J10" s="160">
        <f>IF($B10="-","-",IF(INDEX(TaskPlan!I$7:I$18,MATCH($B10,TaskPlan!$B$7:$B$18,0),1)="",0,INDEX(TaskPlan!I$7:I$18,MATCH($B10,TaskPlan!$B$7:$B$18,0),1)))</f>
        <v>2</v>
      </c>
      <c r="K10" s="160">
        <f>IF($B10="-","-",IF(INDEX(TaskPlan!J$7:J$18,MATCH($B10,TaskPlan!$B$7:$B$18,0),1)="",0,INDEX(TaskPlan!J$7:J$18,MATCH($B10,TaskPlan!$B$7:$B$18,0),1)))</f>
        <v>0</v>
      </c>
      <c r="L10" s="160">
        <f t="shared" si="2"/>
        <v>7</v>
      </c>
      <c r="M10" s="218" t="str">
        <f>IF(D10=Type1,IFERROR(MATCH(D10,D11:$D$19,0)+ROW(D10)-7-B10,200),"")</f>
        <v/>
      </c>
      <c r="N10" s="219" t="str">
        <f ca="1">IF(D10=Type1,IF(COUNTIF(OFFSET(N11,,,M10),Status1)=M10,Status1,IF(COUNTIF(OFFSET(N11,,,M10),Status2)&gt;0,Status2,IF(COUNTIF(OFFSET(N11,,,M10),Status4)=M10,Status4,Status3))),IF($B10="-","-",IF(LEN(INDEX(TaskPlan!K$7:K$206,MATCH($B10,TaskPlan!$B$7:$B$206,0),1))=0,"-",INDEX(TaskPlan!K$7:K$206,MATCH($B10,TaskPlan!$B$7:$B$206,0),1))))</f>
        <v>Done</v>
      </c>
      <c r="O10" s="164">
        <f t="shared" si="3"/>
        <v>1</v>
      </c>
      <c r="P10" s="164">
        <f t="shared" ca="1" si="4"/>
        <v>1</v>
      </c>
      <c r="Q10" s="160" t="str">
        <f t="shared" si="5"/>
        <v>4 - Identify stakeholders and gather requirements</v>
      </c>
      <c r="R10" s="257">
        <f t="shared" si="6"/>
        <v>3</v>
      </c>
      <c r="S10" s="247">
        <f t="shared" si="7"/>
        <v>0</v>
      </c>
      <c r="T10" s="247">
        <f t="shared" si="8"/>
        <v>0</v>
      </c>
      <c r="U10" s="247">
        <f t="shared" si="9"/>
        <v>0</v>
      </c>
      <c r="V10" s="247">
        <f t="shared" ca="1" si="10"/>
        <v>0</v>
      </c>
      <c r="W10" s="247">
        <f t="shared" ca="1" si="42"/>
        <v>0</v>
      </c>
      <c r="X10" s="235"/>
      <c r="Y10" s="221">
        <f t="shared" ca="1" si="11"/>
        <v>44930</v>
      </c>
      <c r="Z10" s="221">
        <f t="shared" ca="1" si="12"/>
        <v>44939</v>
      </c>
      <c r="AA10" s="221">
        <f t="shared" ca="1" si="13"/>
        <v>44930</v>
      </c>
      <c r="AB10" s="221">
        <f t="shared" ca="1" si="14"/>
        <v>44939</v>
      </c>
      <c r="AC10" s="162">
        <f t="shared" ca="1" si="15"/>
        <v>2</v>
      </c>
      <c r="AD10" s="162">
        <f t="shared" ca="1" si="16"/>
        <v>9</v>
      </c>
      <c r="AE10" s="162">
        <f t="shared" ca="1" si="17"/>
        <v>2</v>
      </c>
      <c r="AF10" s="162">
        <f t="shared" ca="1" si="43"/>
        <v>9</v>
      </c>
      <c r="AG10" s="162">
        <f t="shared" ca="1" si="44"/>
        <v>0</v>
      </c>
      <c r="AH10" s="222"/>
      <c r="AI10" s="163">
        <f t="array" aca="1" ref="AI10" ca="1">IF(BG10="",0,INDEX($AD$7:$AD$18,MATCH(""&amp;BG10,""&amp;$B$7:$B$18,0)))</f>
        <v>0</v>
      </c>
      <c r="AJ10" s="163">
        <f t="array" ref="AJ10">IF(BH10="",0,INDEX($AD$7:$AD$18,MATCH(""&amp;BH10,""&amp;$B$7:$B$18,0)))</f>
        <v>0</v>
      </c>
      <c r="AK10" s="163">
        <f t="array" ref="AK10">IF(BI10="",0,INDEX($AD$7:$AD$18,MATCH(""&amp;BI10,""&amp;$B$7:$B$18,0)))</f>
        <v>0</v>
      </c>
      <c r="AL10" s="163">
        <f t="array" ref="AL10">IF(BJ10="",0,INDEX($AD$7:$AD$18,MATCH(""&amp;BJ10,""&amp;$B$7:$B$18,0)))</f>
        <v>0</v>
      </c>
      <c r="AM10" s="163">
        <f t="array" ref="AM10">IF(BK10="",0,INDEX($AD$7:$AD$18,MATCH(""&amp;BK10,""&amp;$B$7:$B$18,0)))</f>
        <v>0</v>
      </c>
      <c r="AN10" s="163">
        <f t="array" ref="AN10">IF(BL10="",0,INDEX($AD$7:$AD$18,MATCH(""&amp;BL10,""&amp;$B$7:$B$18,0)))</f>
        <v>0</v>
      </c>
      <c r="AO10" s="163">
        <f t="array" ref="AO10">IF(BM10="",0,INDEX($AD$7:$AD$18,MATCH(""&amp;BM10,""&amp;$B$7:$B$18,0)))</f>
        <v>0</v>
      </c>
      <c r="AP10" s="163">
        <f t="array" ref="AP10">IF(BN10="",0,INDEX($AD$7:$AD$18,MATCH(""&amp;BN10,""&amp;$B$7:$B$18,0)))</f>
        <v>0</v>
      </c>
      <c r="AQ10" s="163">
        <f t="array" ref="AQ10">IF(BO10="",0,INDEX($AD$7:$AD$18,MATCH(""&amp;BO10,""&amp;$B$7:$B$18,0)))</f>
        <v>0</v>
      </c>
      <c r="AR10" s="163">
        <f t="array" ref="AR10">IF(BP10="",0,INDEX($AD$7:$AD$18,MATCH(""&amp;BP10,""&amp;$B$7:$B$18,0)))</f>
        <v>0</v>
      </c>
      <c r="AS10" s="223"/>
      <c r="AT10" s="163">
        <f t="array" aca="1" ref="AT10" ca="1">IF(BR10="","",INDEX($AE$7:$AE$18,MATCH(""&amp;BR10,""&amp;$B$7:$B$18,0)))</f>
        <v>9</v>
      </c>
      <c r="AU10" s="163" t="str">
        <f t="array" ref="AU10">IF(BS10="","",INDEX($AE$7:$AE$18,MATCH(""&amp;BS10,""&amp;$B$7:$B$18,0)))</f>
        <v/>
      </c>
      <c r="AV10" s="163" t="str">
        <f t="array" ref="AV10">IF(BT10="","",INDEX($AE$7:$AE$18,MATCH(""&amp;BT10,""&amp;$B$7:$B$18,0)))</f>
        <v/>
      </c>
      <c r="AW10" s="163" t="str">
        <f t="array" ref="AW10">IF(BU10="","",INDEX($AE$7:$AE$18,MATCH(""&amp;BU10,""&amp;$B$7:$B$18,0)))</f>
        <v/>
      </c>
      <c r="AX10" s="163" t="str">
        <f t="array" ref="AX10">IF(BV10="","",INDEX($AE$7:$AE$18,MATCH(""&amp;BV10,""&amp;$B$7:$B$18,0)))</f>
        <v/>
      </c>
      <c r="AY10" s="163" t="str">
        <f t="array" ref="AY10">IF(BW10="","",INDEX($AE$7:$AE$18,MATCH(""&amp;BW10,""&amp;$B$7:$B$18,0)))</f>
        <v/>
      </c>
      <c r="AZ10" s="163" t="str">
        <f t="array" ref="AZ10">IF(BX10="","",INDEX($AE$7:$AE$18,MATCH(""&amp;BX10,""&amp;$B$7:$B$18,0)))</f>
        <v/>
      </c>
      <c r="BA10" s="163" t="str">
        <f t="array" ref="BA10">IF(BY10="","",INDEX($AE$7:$AE$18,MATCH(""&amp;BY10,""&amp;$B$7:$B$18,0)))</f>
        <v/>
      </c>
      <c r="BB10" s="163" t="str">
        <f t="array" ref="BB10">IF(BZ10="","",INDEX($AE$7:$AE$18,MATCH(""&amp;BZ10,""&amp;$B$7:$B$18,0)))</f>
        <v/>
      </c>
      <c r="BC10" s="163" t="str">
        <f t="array" ref="BC10">IF(CA10="","",INDEX($AE$7:$AE$18,MATCH(""&amp;CA10,""&amp;$B$7:$B$18,0)))</f>
        <v/>
      </c>
      <c r="BE10" s="160" t="str">
        <f t="shared" ca="1" si="45"/>
        <v>Yes</v>
      </c>
      <c r="BG10" s="164" t="str">
        <f t="array" ref="BG10">IFERROR(IF($D10=Type1,"",IF(INDEX($D$7:$D$18,IF($B10="-","-",TRIM(MID(SUBSTITUTE($H10,",",REPT(" ",LEN($H10))),(BG$6-1)*LEN($H10)+1,LEN($H10)))))=Type1,INDEX($BG$7:$BG$18,IF($B10="-","-",TRIM(MID(SUBSTITUTE($H10,",",REPT(" ",LEN($H10))),(BG$6-1)*LEN($H10)+1,LEN($H10))))),IF($B10="-","-",TRIM(MID(SUBSTITUTE($H10,",",REPT(" ",LEN($H10))),(BG$6-1)*LEN($H10)+1,LEN($H10)))))),"")</f>
        <v>1</v>
      </c>
      <c r="BH10" s="164" t="str">
        <f t="array" ref="BH10">IFERROR(IF($D10=Type1,"",IF(INDEX($D$7:$D$18,IF($B10="-","-",TRIM(MID(SUBSTITUTE($H10,",",REPT(" ",LEN($H10))),(BH$6-1)*LEN($H10)+1,LEN($H10)))))=Type1,INDEX($BG$7:$BG$18,IF($B10="-","-",TRIM(MID(SUBSTITUTE($H10,",",REPT(" ",LEN($H10))),(BH$6-1)*LEN($H10)+1,LEN($H10))))),IF($B10="-","-",TRIM(MID(SUBSTITUTE($H10,",",REPT(" ",LEN($H10))),(BH$6-1)*LEN($H10)+1,LEN($H10)))))),"")</f>
        <v/>
      </c>
      <c r="BI10" s="164" t="str">
        <f t="array" ref="BI10">IFERROR(IF($D10=Type1,"",IF(INDEX($D$7:$D$18,IF($B10="-","-",TRIM(MID(SUBSTITUTE($H10,",",REPT(" ",LEN($H10))),(BI$6-1)*LEN($H10)+1,LEN($H10)))))=Type1,INDEX($BG$7:$BG$18,IF($B10="-","-",TRIM(MID(SUBSTITUTE($H10,",",REPT(" ",LEN($H10))),(BI$6-1)*LEN($H10)+1,LEN($H10))))),IF($B10="-","-",TRIM(MID(SUBSTITUTE($H10,",",REPT(" ",LEN($H10))),(BI$6-1)*LEN($H10)+1,LEN($H10)))))),"")</f>
        <v/>
      </c>
      <c r="BJ10" s="164" t="str">
        <f t="array" ref="BJ10">IFERROR(IF($D10=Type1,"",IF(INDEX($D$7:$D$18,IF($B10="-","-",TRIM(MID(SUBSTITUTE($H10,",",REPT(" ",LEN($H10))),(BJ$6-1)*LEN($H10)+1,LEN($H10)))))=Type1,INDEX($BG$7:$BG$18,IF($B10="-","-",TRIM(MID(SUBSTITUTE($H10,",",REPT(" ",LEN($H10))),(BJ$6-1)*LEN($H10)+1,LEN($H10))))),IF($B10="-","-",TRIM(MID(SUBSTITUTE($H10,",",REPT(" ",LEN($H10))),(BJ$6-1)*LEN($H10)+1,LEN($H10)))))),"")</f>
        <v/>
      </c>
      <c r="BK10" s="164" t="str">
        <f t="array" ref="BK10">IFERROR(IF($D10=Type1,"",IF(INDEX($D$7:$D$18,IF($B10="-","-",TRIM(MID(SUBSTITUTE($H10,",",REPT(" ",LEN($H10))),(BK$6-1)*LEN($H10)+1,LEN($H10)))))=Type1,INDEX($BG$7:$BG$18,IF($B10="-","-",TRIM(MID(SUBSTITUTE($H10,",",REPT(" ",LEN($H10))),(BK$6-1)*LEN($H10)+1,LEN($H10))))),IF($B10="-","-",TRIM(MID(SUBSTITUTE($H10,",",REPT(" ",LEN($H10))),(BK$6-1)*LEN($H10)+1,LEN($H10)))))),"")</f>
        <v/>
      </c>
      <c r="BL10" s="164" t="str">
        <f t="array" ref="BL10">IFERROR(IF($D10=Type1,"",IF(INDEX($D$7:$D$18,IF($B10="-","-",TRIM(MID(SUBSTITUTE($H10,",",REPT(" ",LEN($H10))),(BL$6-1)*LEN($H10)+1,LEN($H10)))))=Type1,INDEX($BG$7:$BG$18,IF($B10="-","-",TRIM(MID(SUBSTITUTE($H10,",",REPT(" ",LEN($H10))),(BL$6-1)*LEN($H10)+1,LEN($H10))))),IF($B10="-","-",TRIM(MID(SUBSTITUTE($H10,",",REPT(" ",LEN($H10))),(BL$6-1)*LEN($H10)+1,LEN($H10)))))),"")</f>
        <v/>
      </c>
      <c r="BM10" s="164" t="str">
        <f t="array" ref="BM10">IFERROR(IF($D10=Type1,"",IF(INDEX($D$7:$D$18,IF($B10="-","-",TRIM(MID(SUBSTITUTE($H10,",",REPT(" ",LEN($H10))),(BM$6-1)*LEN($H10)+1,LEN($H10)))))=Type1,INDEX($BG$7:$BG$18,IF($B10="-","-",TRIM(MID(SUBSTITUTE($H10,",",REPT(" ",LEN($H10))),(BM$6-1)*LEN($H10)+1,LEN($H10))))),IF($B10="-","-",TRIM(MID(SUBSTITUTE($H10,",",REPT(" ",LEN($H10))),(BM$6-1)*LEN($H10)+1,LEN($H10)))))),"")</f>
        <v/>
      </c>
      <c r="BN10" s="164" t="str">
        <f t="array" ref="BN10">IFERROR(IF($D10=Type1,"",IF(INDEX($D$7:$D$18,IF($B10="-","-",TRIM(MID(SUBSTITUTE($H10,",",REPT(" ",LEN($H10))),(BN$6-1)*LEN($H10)+1,LEN($H10)))))=Type1,INDEX($BG$7:$BG$18,IF($B10="-","-",TRIM(MID(SUBSTITUTE($H10,",",REPT(" ",LEN($H10))),(BN$6-1)*LEN($H10)+1,LEN($H10))))),IF($B10="-","-",TRIM(MID(SUBSTITUTE($H10,",",REPT(" ",LEN($H10))),(BN$6-1)*LEN($H10)+1,LEN($H10)))))),"")</f>
        <v/>
      </c>
      <c r="BO10" s="164" t="str">
        <f t="array" ref="BO10">IFERROR(IF($D10=Type1,"",IF(INDEX($D$7:$D$18,IF($B10="-","-",TRIM(MID(SUBSTITUTE($H10,",",REPT(" ",LEN($H10))),(BO$6-1)*LEN($H10)+1,LEN($H10)))))=Type1,INDEX($BG$7:$BG$18,IF($B10="-","-",TRIM(MID(SUBSTITUTE($H10,",",REPT(" ",LEN($H10))),(BO$6-1)*LEN($H10)+1,LEN($H10))))),IF($B10="-","-",TRIM(MID(SUBSTITUTE($H10,",",REPT(" ",LEN($H10))),(BO$6-1)*LEN($H10)+1,LEN($H10)))))),"")</f>
        <v/>
      </c>
      <c r="BP10" s="164" t="str">
        <f t="array" ref="BP10">IFERROR(IF($D10=Type1,"",IF(INDEX($D$7:$D$18,IF($B10="-","-",TRIM(MID(SUBSTITUTE($H10,",",REPT(" ",LEN($H10))),(BP$6-1)*LEN($H10)+1,LEN($H10)))))=Type1,INDEX($BG$7:$BG$18,IF($B10="-","-",TRIM(MID(SUBSTITUTE($H10,",",REPT(" ",LEN($H10))),(BP$6-1)*LEN($H10)+1,LEN($H10))))),IF($B10="-","-",TRIM(MID(SUBSTITUTE($H10,",",REPT(" ",LEN($H10))),(BP$6-1)*LEN($H10)+1,LEN($H10)))))),"")</f>
        <v/>
      </c>
      <c r="BQ10" s="165" t="str">
        <f t="shared" si="66"/>
        <v>1</v>
      </c>
      <c r="BR10" s="166">
        <f t="array" ref="BR10">IF($B10="-","-",
IFERROR(INDEX(IDSourceRange,IF(MOD(SMALL(IF((""&amp;$BQ$7:$BQ$126)=(""&amp;$B10),ROW($BQ$7:$BQ$126)-ROW(INDEX($BQ$7:$BQ$126,1,1))+1),BR$6),200)=0,200,MOD(SMALL(IF((""&amp;$BQ$7:$BQ$126)=(""&amp;$B10),ROW($BQ$7:$BQ$126)-ROW(INDEX($BQ$7:$BQ$126,1,1))+1),BR$6),200)),1),""))</f>
        <v>6</v>
      </c>
      <c r="BS10" s="164" t="str">
        <f t="array" ref="BS10">IF($B10="-","-",
IFERROR(INDEX(IDSourceRange,IF(MOD(SMALL(IF((""&amp;$BQ$7:$BQ$126)=(""&amp;$B10),ROW($BQ$7:$BQ$126)-ROW(INDEX($BQ$7:$BQ$126,1,1))+1),BS$6),200)=0,200,MOD(SMALL(IF((""&amp;$BQ$7:$BQ$126)=(""&amp;$B10),ROW($BQ$7:$BQ$126)-ROW(INDEX($BQ$7:$BQ$126,1,1))+1),BS$6),200)),1),""))</f>
        <v/>
      </c>
      <c r="BT10" s="164" t="str">
        <f t="array" ref="BT10">IF($B10="-","-",
IFERROR(INDEX(IDSourceRange,IF(MOD(SMALL(IF((""&amp;$BQ$7:$BQ$126)=(""&amp;$B10),ROW($BQ$7:$BQ$126)-ROW(INDEX($BQ$7:$BQ$126,1,1))+1),BT$6),200)=0,200,MOD(SMALL(IF((""&amp;$BQ$7:$BQ$126)=(""&amp;$B10),ROW($BQ$7:$BQ$126)-ROW(INDEX($BQ$7:$BQ$126,1,1))+1),BT$6),200)),1),""))</f>
        <v/>
      </c>
      <c r="BU10" s="164" t="str">
        <f t="array" ref="BU10">IF($B10="-","-",
IFERROR(INDEX(IDSourceRange,IF(MOD(SMALL(IF((""&amp;$BQ$7:$BQ$126)=(""&amp;$B10),ROW($BQ$7:$BQ$126)-ROW(INDEX($BQ$7:$BQ$126,1,1))+1),BU$6),200)=0,200,MOD(SMALL(IF((""&amp;$BQ$7:$BQ$126)=(""&amp;$B10),ROW($BQ$7:$BQ$126)-ROW(INDEX($BQ$7:$BQ$126,1,1))+1),BU$6),200)),1),""))</f>
        <v/>
      </c>
      <c r="BV10" s="164" t="str">
        <f t="array" ref="BV10">IF($B10="-","-",
IFERROR(INDEX(IDSourceRange,IF(MOD(SMALL(IF((""&amp;$BQ$7:$BQ$126)=(""&amp;$B10),ROW($BQ$7:$BQ$126)-ROW(INDEX($BQ$7:$BQ$126,1,1))+1),BV$6),200)=0,200,MOD(SMALL(IF((""&amp;$BQ$7:$BQ$126)=(""&amp;$B10),ROW($BQ$7:$BQ$126)-ROW(INDEX($BQ$7:$BQ$126,1,1))+1),BV$6),200)),1),""))</f>
        <v/>
      </c>
      <c r="BW10" s="164" t="str">
        <f t="array" ref="BW10">IF($B10="-","-",
IFERROR(INDEX(IDSourceRange,IF(MOD(SMALL(IF((""&amp;$BQ$7:$BQ$126)=(""&amp;$B10),ROW($BQ$7:$BQ$126)-ROW(INDEX($BQ$7:$BQ$126,1,1))+1),BW$6),200)=0,200,MOD(SMALL(IF((""&amp;$BQ$7:$BQ$126)=(""&amp;$B10),ROW($BQ$7:$BQ$126)-ROW(INDEX($BQ$7:$BQ$126,1,1))+1),BW$6),200)),1),""))</f>
        <v/>
      </c>
      <c r="BX10" s="164" t="str">
        <f t="array" ref="BX10">IF($B10="-","-",
IFERROR(INDEX(IDSourceRange,IF(MOD(SMALL(IF((""&amp;$BQ$7:$BQ$126)=(""&amp;$B10),ROW($BQ$7:$BQ$126)-ROW(INDEX($BQ$7:$BQ$126,1,1))+1),BX$6),200)=0,200,MOD(SMALL(IF((""&amp;$BQ$7:$BQ$126)=(""&amp;$B10),ROW($BQ$7:$BQ$126)-ROW(INDEX($BQ$7:$BQ$126,1,1))+1),BX$6),200)),1),""))</f>
        <v/>
      </c>
      <c r="BY10" s="164" t="str">
        <f t="array" ref="BY10">IF($B10="-","-",
IFERROR(INDEX(IDSourceRange,IF(MOD(SMALL(IF((""&amp;$BQ$7:$BQ$126)=(""&amp;$B10),ROW($BQ$7:$BQ$126)-ROW(INDEX($BQ$7:$BQ$126,1,1))+1),BY$6),200)=0,200,MOD(SMALL(IF((""&amp;$BQ$7:$BQ$126)=(""&amp;$B10),ROW($BQ$7:$BQ$126)-ROW(INDEX($BQ$7:$BQ$126,1,1))+1),BY$6),200)),1),""))</f>
        <v/>
      </c>
      <c r="BZ10" s="164" t="str">
        <f t="array" ref="BZ10">IF($B10="-","-",
IFERROR(INDEX(IDSourceRange,IF(MOD(SMALL(IF((""&amp;$BQ$7:$BQ$126)=(""&amp;$B10),ROW($BQ$7:$BQ$126)-ROW(INDEX($BQ$7:$BQ$126,1,1))+1),BZ$6),200)=0,200,MOD(SMALL(IF((""&amp;$BQ$7:$BQ$126)=(""&amp;$B10),ROW($BQ$7:$BQ$126)-ROW(INDEX($BQ$7:$BQ$126,1,1))+1),BZ$6),200)),1),""))</f>
        <v/>
      </c>
      <c r="CA10" s="164" t="str">
        <f t="array" ref="CA10">IF($B10="-","-",
IFERROR(INDEX(IDSourceRange,IF(MOD(SMALL(IF((""&amp;$BQ$7:$BQ$126)=(""&amp;$B10),ROW($BQ$7:$BQ$126)-ROW(INDEX($BQ$7:$BQ$126,1,1))+1),CA$6),200)=0,200,MOD(SMALL(IF((""&amp;$BQ$7:$BQ$126)=(""&amp;$B10),ROW($BQ$7:$BQ$126)-ROW(INDEX($BQ$7:$BQ$126,1,1))+1),CA$6),200)),1),""))</f>
        <v/>
      </c>
      <c r="CB10" s="167">
        <f t="shared" si="67"/>
        <v>6</v>
      </c>
      <c r="CC10" s="164">
        <f t="array" ref="CC10">IF($B10="-","-",SUM(IF(LEN(BR10:CA10)&gt;0,1,0)))</f>
        <v>1</v>
      </c>
      <c r="CD10" s="164">
        <f t="array" ref="CD10">IF($B10="-","-",SUM(IF(LEN(BG10:BP10)&gt;0,1,0)))</f>
        <v>1</v>
      </c>
      <c r="CH10" s="196" t="s">
        <v>42</v>
      </c>
      <c r="CI10" s="196" t="s">
        <v>49</v>
      </c>
      <c r="CN10" s="225">
        <f t="shared" ca="1" si="68"/>
        <v>44930</v>
      </c>
      <c r="CO10" s="226">
        <f t="array" aca="1" ref="CO10" ca="1">IF(NETWORKDAYS.INTL(CN10,CN10,weekendOption,holidaysList)=1,MAX($CO$6:CO9)+1,"")</f>
        <v>2</v>
      </c>
      <c r="CQ10" s="226" t="str">
        <f t="shared" si="18"/>
        <v>4 - Identify stakeholders and gather requirements</v>
      </c>
      <c r="CR10" s="227"/>
      <c r="CT10" s="218">
        <f ca="1">IF(AND( Y10&lt;= DATE(yearC,Calculations!$CT$5+1,1)-1,CY10&gt;=DATE(yearC,Calculations!$CT$5,1)),1,0)</f>
        <v>1</v>
      </c>
      <c r="CU10" s="164">
        <f t="shared" si="46"/>
        <v>1</v>
      </c>
      <c r="CV10" s="164">
        <f t="shared" si="19"/>
        <v>1</v>
      </c>
      <c r="CW10" s="164">
        <f t="shared" si="20"/>
        <v>1</v>
      </c>
      <c r="CX10" s="164">
        <f t="shared" ca="1" si="47"/>
        <v>1</v>
      </c>
      <c r="CY10" s="221">
        <f t="shared" ca="1" si="48"/>
        <v>44939</v>
      </c>
      <c r="CZ10" s="228"/>
      <c r="DA10" s="168" t="str">
        <f t="array" aca="1" ref="DA10" ca="1">IFERROR(IF(LEN(INDEX($CO$7:$CO$737,MATCH(DA$6,$CN$7:$CN$737,0)))=0,"",IF($CX10=0,"",IF(AND(DA$6&gt;=$Y10,DA$6&lt;=$CY10),IF(CZ10&lt;&gt;"",CZ10,IF(MAX(DA$7:DA9)&lt;=COUNT(DA$7:DA9),MAX(DA$7:DA9)+1,SMALL(IF(COUNTIF(DA$7:DA9,$EI$7:$EI$16)=0,$EI$7:$EI$16,""),1))),""))),"")</f>
        <v/>
      </c>
      <c r="DB10" s="168" t="str">
        <f t="array" aca="1" ref="DB10" ca="1">IFERROR(IF(LEN(INDEX($CO$7:$CO$737,MATCH(DB$6,$CN$7:$CN$737,0)))=0,"",IF($CX10=0,"",IF(AND(DB$6&gt;=$Y10,DB$6&lt;=$CY10),IF(DA10&lt;&gt;"",DA10,IF(MAX(DB$7:DB9)&lt;=COUNT(DB$7:DB9),MAX(DB$7:DB9)+1,SMALL(IF(COUNTIF(DB$7:DB9,$EI$7:$EI$16)=0,$EI$7:$EI$16,""),1))),""))),"")</f>
        <v/>
      </c>
      <c r="DC10" s="168" t="str">
        <f t="array" aca="1" ref="DC10" ca="1">IFERROR(IF(LEN(INDEX($CO$7:$CO$737,MATCH(DC$6,$CN$7:$CN$737,0)))=0,"",IF($CX10=0,"",IF(AND(DC$6&gt;=$Y10,DC$6&lt;=$CY10),IF(DB10&lt;&gt;"",DB10,IF(MAX(DC$7:DC9)&lt;=COUNT(DC$7:DC9),MAX(DC$7:DC9)+1,SMALL(IF(COUNTIF(DC$7:DC9,$EI$7:$EI$16)=0,$EI$7:$EI$16,""),1))),""))),"")</f>
        <v/>
      </c>
      <c r="DD10" s="168">
        <f t="array" aca="1" ref="DD10" ca="1">IFERROR(IF(LEN(INDEX($CO$7:$CO$737,MATCH(DD$6,$CN$7:$CN$737,0)))=0,"",IF($CX10=0,"",IF(AND(DD$6&gt;=$Y10,DD$6&lt;=$CY10),IF(DC10&lt;&gt;"",DC10,IF(MAX(DD$7:DD9)&lt;=COUNT(DD$7:DD9),MAX(DD$7:DD9)+1,SMALL(IF(COUNTIF(DD$7:DD9,$EI$7:$EI$16)=0,$EI$7:$EI$16,""),1))),""))),"")</f>
        <v>4</v>
      </c>
      <c r="DE10" s="168">
        <f t="array" aca="1" ref="DE10" ca="1">IFERROR(IF(LEN(INDEX($CO$7:$CO$737,MATCH(DE$6,$CN$7:$CN$737,0)))=0,"",IF($CX10=0,"",IF(AND(DE$6&gt;=$Y10,DE$6&lt;=$CY10),IF(DD10&lt;&gt;"",DD10,IF(MAX(DE$7:DE9)&lt;=COUNT(DE$7:DE9),MAX(DE$7:DE9)+1,SMALL(IF(COUNTIF(DE$7:DE9,$EI$7:$EI$16)=0,$EI$7:$EI$16,""),1))),""))),"")</f>
        <v>4</v>
      </c>
      <c r="DF10" s="168">
        <f t="array" aca="1" ref="DF10" ca="1">IFERROR(IF(LEN(INDEX($CO$7:$CO$737,MATCH(DF$6,$CN$7:$CN$737,0)))=0,"",IF($CX10=0,"",IF(AND(DF$6&gt;=$Y10,DF$6&lt;=$CY10),IF(DE10&lt;&gt;"",DE10,IF(MAX(DF$7:DF9)&lt;=COUNT(DF$7:DF9),MAX(DF$7:DF9)+1,SMALL(IF(COUNTIF(DF$7:DF9,$EI$7:$EI$16)=0,$EI$7:$EI$16,""),1))),""))),"")</f>
        <v>4</v>
      </c>
      <c r="DG10" s="168" t="str">
        <f t="array" aca="1" ref="DG10" ca="1">IFERROR(IF(LEN(INDEX($CO$7:$CO$737,MATCH(DG$6,$CN$7:$CN$737,0)))=0,"",IF($CX10=0,"",IF(AND(DG$6&gt;=$Y10,DG$6&lt;=$CY10),IF(DF10&lt;&gt;"",DF10,IF(MAX(DG$7:DG9)&lt;=COUNT(DG$7:DG9),MAX(DG$7:DG9)+1,SMALL(IF(COUNTIF(DG$7:DG9,$EI$7:$EI$16)=0,$EI$7:$EI$16,""),1))),""))),"")</f>
        <v/>
      </c>
      <c r="DH10" s="168" t="str">
        <f t="array" aca="1" ref="DH10" ca="1">IFERROR(IF(LEN(INDEX($CO$7:$CO$737,MATCH(DH$6,$CN$7:$CN$737,0)))=0,"",IF($CX10=0,"",IF(AND(DH$6&gt;=$Y10,DH$6&lt;=$CY10),IF(DG10&lt;&gt;"",DG10,IF(MAX(DH$7:DH9)&lt;=COUNT(DH$7:DH9),MAX(DH$7:DH9)+1,SMALL(IF(COUNTIF(DH$7:DH9,$EI$7:$EI$16)=0,$EI$7:$EI$16,""),1))),""))),"")</f>
        <v/>
      </c>
      <c r="DI10" s="168">
        <f t="array" aca="1" ref="DI10" ca="1">IFERROR(IF(LEN(INDEX($CO$7:$CO$737,MATCH(DI$6,$CN$7:$CN$737,0)))=0,"",IF($CX10=0,"",IF(AND(DI$6&gt;=$Y10,DI$6&lt;=$CY10),IF(DH10&lt;&gt;"",DH10,IF(MAX(DI$7:DI9)&lt;=COUNT(DI$7:DI9),MAX(DI$7:DI9)+1,SMALL(IF(COUNTIF(DI$7:DI9,$EI$7:$EI$16)=0,$EI$7:$EI$16,""),1))),""))),"")</f>
        <v>3</v>
      </c>
      <c r="DJ10" s="168">
        <f t="array" aca="1" ref="DJ10" ca="1">IFERROR(IF(LEN(INDEX($CO$7:$CO$737,MATCH(DJ$6,$CN$7:$CN$737,0)))=0,"",IF($CX10=0,"",IF(AND(DJ$6&gt;=$Y10,DJ$6&lt;=$CY10),IF(DI10&lt;&gt;"",DI10,IF(MAX(DJ$7:DJ9)&lt;=COUNT(DJ$7:DJ9),MAX(DJ$7:DJ9)+1,SMALL(IF(COUNTIF(DJ$7:DJ9,$EI$7:$EI$16)=0,$EI$7:$EI$16,""),1))),""))),"")</f>
        <v>3</v>
      </c>
      <c r="DK10" s="168">
        <f t="array" aca="1" ref="DK10" ca="1">IFERROR(IF(LEN(INDEX($CO$7:$CO$737,MATCH(DK$6,$CN$7:$CN$737,0)))=0,"",IF($CX10=0,"",IF(AND(DK$6&gt;=$Y10,DK$6&lt;=$CY10),IF(DJ10&lt;&gt;"",DJ10,IF(MAX(DK$7:DK9)&lt;=COUNT(DK$7:DK9),MAX(DK$7:DK9)+1,SMALL(IF(COUNTIF(DK$7:DK9,$EI$7:$EI$16)=0,$EI$7:$EI$16,""),1))),""))),"")</f>
        <v>3</v>
      </c>
      <c r="DL10" s="168">
        <f t="array" aca="1" ref="DL10" ca="1">IFERROR(IF(LEN(INDEX($CO$7:$CO$737,MATCH(DL$6,$CN$7:$CN$737,0)))=0,"",IF($CX10=0,"",IF(AND(DL$6&gt;=$Y10,DL$6&lt;=$CY10),IF(DK10&lt;&gt;"",DK10,IF(MAX(DL$7:DL9)&lt;=COUNT(DL$7:DL9),MAX(DL$7:DL9)+1,SMALL(IF(COUNTIF(DL$7:DL9,$EI$7:$EI$16)=0,$EI$7:$EI$16,""),1))),""))),"")</f>
        <v>3</v>
      </c>
      <c r="DM10" s="168">
        <f t="array" aca="1" ref="DM10" ca="1">IFERROR(IF(LEN(INDEX($CO$7:$CO$737,MATCH(DM$6,$CN$7:$CN$737,0)))=0,"",IF($CX10=0,"",IF(AND(DM$6&gt;=$Y10,DM$6&lt;=$CY10),IF(DL10&lt;&gt;"",DL10,IF(MAX(DM$7:DM9)&lt;=COUNT(DM$7:DM9),MAX(DM$7:DM9)+1,SMALL(IF(COUNTIF(DM$7:DM9,$EI$7:$EI$16)=0,$EI$7:$EI$16,""),1))),""))),"")</f>
        <v>3</v>
      </c>
      <c r="DN10" s="168" t="str">
        <f t="array" aca="1" ref="DN10" ca="1">IFERROR(IF(LEN(INDEX($CO$7:$CO$737,MATCH(DN$6,$CN$7:$CN$737,0)))=0,"",IF($CX10=0,"",IF(AND(DN$6&gt;=$Y10,DN$6&lt;=$CY10),IF(DM10&lt;&gt;"",DM10,IF(MAX(DN$7:DN9)&lt;=COUNT(DN$7:DN9),MAX(DN$7:DN9)+1,SMALL(IF(COUNTIF(DN$7:DN9,$EI$7:$EI$16)=0,$EI$7:$EI$16,""),1))),""))),"")</f>
        <v/>
      </c>
      <c r="DO10" s="168" t="str">
        <f t="array" aca="1" ref="DO10" ca="1">IFERROR(IF(LEN(INDEX($CO$7:$CO$737,MATCH(DO$6,$CN$7:$CN$737,0)))=0,"",IF($CX10=0,"",IF(AND(DO$6&gt;=$Y10,DO$6&lt;=$CY10),IF(DN10&lt;&gt;"",DN10,IF(MAX(DO$7:DO9)&lt;=COUNT(DO$7:DO9),MAX(DO$7:DO9)+1,SMALL(IF(COUNTIF(DO$7:DO9,$EI$7:$EI$16)=0,$EI$7:$EI$16,""),1))),""))),"")</f>
        <v/>
      </c>
      <c r="DP10" s="168" t="str">
        <f t="array" aca="1" ref="DP10" ca="1">IFERROR(IF(LEN(INDEX($CO$7:$CO$737,MATCH(DP$6,$CN$7:$CN$737,0)))=0,"",IF($CX10=0,"",IF(AND(DP$6&gt;=$Y10,DP$6&lt;=$CY10),IF(DO10&lt;&gt;"",DO10,IF(MAX(DP$7:DP9)&lt;=COUNT(DP$7:DP9),MAX(DP$7:DP9)+1,SMALL(IF(COUNTIF(DP$7:DP9,$EI$7:$EI$16)=0,$EI$7:$EI$16,""),1))),""))),"")</f>
        <v/>
      </c>
      <c r="DQ10" s="168" t="str">
        <f t="array" aca="1" ref="DQ10" ca="1">IFERROR(IF(LEN(INDEX($CO$7:$CO$737,MATCH(DQ$6,$CN$7:$CN$737,0)))=0,"",IF($CX10=0,"",IF(AND(DQ$6&gt;=$Y10,DQ$6&lt;=$CY10),IF(DP10&lt;&gt;"",DP10,IF(MAX(DQ$7:DQ9)&lt;=COUNT(DQ$7:DQ9),MAX(DQ$7:DQ9)+1,SMALL(IF(COUNTIF(DQ$7:DQ9,$EI$7:$EI$16)=0,$EI$7:$EI$16,""),1))),""))),"")</f>
        <v/>
      </c>
      <c r="DR10" s="168" t="str">
        <f t="array" aca="1" ref="DR10" ca="1">IFERROR(IF(LEN(INDEX($CO$7:$CO$737,MATCH(DR$6,$CN$7:$CN$737,0)))=0,"",IF($CX10=0,"",IF(AND(DR$6&gt;=$Y10,DR$6&lt;=$CY10),IF(DQ10&lt;&gt;"",DQ10,IF(MAX(DR$7:DR9)&lt;=COUNT(DR$7:DR9),MAX(DR$7:DR9)+1,SMALL(IF(COUNTIF(DR$7:DR9,$EI$7:$EI$16)=0,$EI$7:$EI$16,""),1))),""))),"")</f>
        <v/>
      </c>
      <c r="DS10" s="168" t="str">
        <f t="array" aca="1" ref="DS10" ca="1">IFERROR(IF(LEN(INDEX($CO$7:$CO$737,MATCH(DS$6,$CN$7:$CN$737,0)))=0,"",IF($CX10=0,"",IF(AND(DS$6&gt;=$Y10,DS$6&lt;=$CY10),IF(DR10&lt;&gt;"",DR10,IF(MAX(DS$7:DS9)&lt;=COUNT(DS$7:DS9),MAX(DS$7:DS9)+1,SMALL(IF(COUNTIF(DS$7:DS9,$EI$7:$EI$16)=0,$EI$7:$EI$16,""),1))),""))),"")</f>
        <v/>
      </c>
      <c r="DT10" s="168" t="str">
        <f t="array" aca="1" ref="DT10" ca="1">IFERROR(IF(LEN(INDEX($CO$7:$CO$737,MATCH(DT$6,$CN$7:$CN$737,0)))=0,"",IF($CX10=0,"",IF(AND(DT$6&gt;=$Y10,DT$6&lt;=$CY10),IF(DS10&lt;&gt;"",DS10,IF(MAX(DT$7:DT9)&lt;=COUNT(DT$7:DT9),MAX(DT$7:DT9)+1,SMALL(IF(COUNTIF(DT$7:DT9,$EI$7:$EI$16)=0,$EI$7:$EI$16,""),1))),""))),"")</f>
        <v/>
      </c>
      <c r="DU10" s="168" t="str">
        <f t="array" aca="1" ref="DU10" ca="1">IFERROR(IF(LEN(INDEX($CO$7:$CO$737,MATCH(DU$6,$CN$7:$CN$737,0)))=0,"",IF($CX10=0,"",IF(AND(DU$6&gt;=$Y10,DU$6&lt;=$CY10),IF(DT10&lt;&gt;"",DT10,IF(MAX(DU$7:DU9)&lt;=COUNT(DU$7:DU9),MAX(DU$7:DU9)+1,SMALL(IF(COUNTIF(DU$7:DU9,$EI$7:$EI$16)=0,$EI$7:$EI$16,""),1))),""))),"")</f>
        <v/>
      </c>
      <c r="DV10" s="168" t="str">
        <f t="array" aca="1" ref="DV10" ca="1">IFERROR(IF(LEN(INDEX($CO$7:$CO$737,MATCH(DV$6,$CN$7:$CN$737,0)))=0,"",IF($CX10=0,"",IF(AND(DV$6&gt;=$Y10,DV$6&lt;=$CY10),IF(DU10&lt;&gt;"",DU10,IF(MAX(DV$7:DV9)&lt;=COUNT(DV$7:DV9),MAX(DV$7:DV9)+1,SMALL(IF(COUNTIF(DV$7:DV9,$EI$7:$EI$16)=0,$EI$7:$EI$16,""),1))),""))),"")</f>
        <v/>
      </c>
      <c r="DW10" s="168" t="str">
        <f t="array" aca="1" ref="DW10" ca="1">IFERROR(IF(LEN(INDEX($CO$7:$CO$737,MATCH(DW$6,$CN$7:$CN$737,0)))=0,"",IF($CX10=0,"",IF(AND(DW$6&gt;=$Y10,DW$6&lt;=$CY10),IF(DV10&lt;&gt;"",DV10,IF(MAX(DW$7:DW9)&lt;=COUNT(DW$7:DW9),MAX(DW$7:DW9)+1,SMALL(IF(COUNTIF(DW$7:DW9,$EI$7:$EI$16)=0,$EI$7:$EI$16,""),1))),""))),"")</f>
        <v/>
      </c>
      <c r="DX10" s="168" t="str">
        <f t="array" aca="1" ref="DX10" ca="1">IFERROR(IF(LEN(INDEX($CO$7:$CO$737,MATCH(DX$6,$CN$7:$CN$737,0)))=0,"",IF($CX10=0,"",IF(AND(DX$6&gt;=$Y10,DX$6&lt;=$CY10),IF(DW10&lt;&gt;"",DW10,IF(MAX(DX$7:DX9)&lt;=COUNT(DX$7:DX9),MAX(DX$7:DX9)+1,SMALL(IF(COUNTIF(DX$7:DX9,$EI$7:$EI$16)=0,$EI$7:$EI$16,""),1))),""))),"")</f>
        <v/>
      </c>
      <c r="DY10" s="168" t="str">
        <f t="array" aca="1" ref="DY10" ca="1">IFERROR(IF(LEN(INDEX($CO$7:$CO$737,MATCH(DY$6,$CN$7:$CN$737,0)))=0,"",IF($CX10=0,"",IF(AND(DY$6&gt;=$Y10,DY$6&lt;=$CY10),IF(DX10&lt;&gt;"",DX10,IF(MAX(DY$7:DY9)&lt;=COUNT(DY$7:DY9),MAX(DY$7:DY9)+1,SMALL(IF(COUNTIF(DY$7:DY9,$EI$7:$EI$16)=0,$EI$7:$EI$16,""),1))),""))),"")</f>
        <v/>
      </c>
      <c r="DZ10" s="168" t="str">
        <f t="array" aca="1" ref="DZ10" ca="1">IFERROR(IF(LEN(INDEX($CO$7:$CO$737,MATCH(DZ$6,$CN$7:$CN$737,0)))=0,"",IF($CX10=0,"",IF(AND(DZ$6&gt;=$Y10,DZ$6&lt;=$CY10),IF(DY10&lt;&gt;"",DY10,IF(MAX(DZ$7:DZ9)&lt;=COUNT(DZ$7:DZ9),MAX(DZ$7:DZ9)+1,SMALL(IF(COUNTIF(DZ$7:DZ9,$EI$7:$EI$16)=0,$EI$7:$EI$16,""),1))),""))),"")</f>
        <v/>
      </c>
      <c r="EA10" s="168" t="str">
        <f t="array" aca="1" ref="EA10" ca="1">IFERROR(IF(LEN(INDEX($CO$7:$CO$737,MATCH(EA$6,$CN$7:$CN$737,0)))=0,"",IF($CX10=0,"",IF(AND(EA$6&gt;=$Y10,EA$6&lt;=$CY10),IF(DZ10&lt;&gt;"",DZ10,IF(MAX(EA$7:EA9)&lt;=COUNT(EA$7:EA9),MAX(EA$7:EA9)+1,SMALL(IF(COUNTIF(EA$7:EA9,$EI$7:$EI$16)=0,$EI$7:$EI$16,""),1))),""))),"")</f>
        <v/>
      </c>
      <c r="EB10" s="168" t="str">
        <f t="array" aca="1" ref="EB10" ca="1">IFERROR(IF(LEN(INDEX($CO$7:$CO$737,MATCH(EB$6,$CN$7:$CN$737,0)))=0,"",IF($CX10=0,"",IF(AND(EB$6&gt;=$Y10,EB$6&lt;=$CY10),IF(EA10&lt;&gt;"",EA10,IF(MAX(EB$7:EB9)&lt;=COUNT(EB$7:EB9),MAX(EB$7:EB9)+1,SMALL(IF(COUNTIF(EB$7:EB9,$EI$7:$EI$16)=0,$EI$7:$EI$16,""),1))),""))),"")</f>
        <v/>
      </c>
      <c r="EC10" s="168" t="str">
        <f t="array" aca="1" ref="EC10" ca="1">IFERROR(IF(LEN(INDEX($CO$7:$CO$737,MATCH(EC$6,$CN$7:$CN$737,0)))=0,"",IF($CX10=0,"",IF(AND(EC$6&gt;=$Y10,EC$6&lt;=$CY10),IF(EB10&lt;&gt;"",EB10,IF(MAX(EC$7:EC9)&lt;=COUNT(EC$7:EC9),MAX(EC$7:EC9)+1,SMALL(IF(COUNTIF(EC$7:EC9,$EI$7:$EI$16)=0,$EI$7:$EI$16,""),1))),""))),"")</f>
        <v/>
      </c>
      <c r="ED10" s="168" t="str">
        <f t="array" aca="1" ref="ED10" ca="1">IFERROR(IF(LEN(INDEX($CO$7:$CO$737,MATCH(ED$6,$CN$7:$CN$737,0)))=0,"",IF($CX10=0,"",IF(AND(ED$6&gt;=$Y10,ED$6&lt;=$CY10),IF(EC10&lt;&gt;"",EC10,IF(MAX(ED$7:ED9)&lt;=COUNT(ED$7:ED9),MAX(ED$7:ED9)+1,SMALL(IF(COUNTIF(ED$7:ED9,$EI$7:$EI$16)=0,$EI$7:$EI$16,""),1))),""))),"")</f>
        <v/>
      </c>
      <c r="EE10" s="168" t="str">
        <f t="array" aca="1" ref="EE10" ca="1">IFERROR(IF(LEN(INDEX($CO$7:$CO$737,MATCH(EE$6,$CN$7:$CN$737,0)))=0,"",IF($CX10=0,"",IF(AND(EE$6&gt;=$Y10,EE$6&lt;=$CY10),IF(ED10&lt;&gt;"",ED10,IF(MAX(EE$7:EE9)&lt;=COUNT(EE$7:EE9),MAX(EE$7:EE9)+1,SMALL(IF(COUNTIF(EE$7:EE9,$EI$7:$EI$16)=0,$EI$7:$EI$16,""),1))),""))),"")</f>
        <v/>
      </c>
      <c r="EG10" s="229">
        <f t="shared" ca="1" si="49"/>
        <v>4</v>
      </c>
      <c r="EI10" s="197">
        <v>4</v>
      </c>
      <c r="EK10" s="230">
        <f t="shared" si="21"/>
        <v>4</v>
      </c>
      <c r="EL10" s="230">
        <f t="array" ref="EL10">IFERROR(SMALL($EK$7:$EK$18,ROW()-ROW($EK$6)),"")</f>
        <v>4</v>
      </c>
      <c r="EM10" s="230" t="str">
        <f t="shared" si="22"/>
        <v>Identify stakeholders and gather requirements</v>
      </c>
      <c r="EN10" s="230" t="str">
        <f t="shared" si="23"/>
        <v>S</v>
      </c>
      <c r="EO10" s="231">
        <f t="shared" ca="1" si="24"/>
        <v>44930</v>
      </c>
      <c r="EP10" s="231">
        <f t="shared" ca="1" si="25"/>
        <v>44939</v>
      </c>
      <c r="EQ10" s="230">
        <f t="shared" si="26"/>
        <v>7</v>
      </c>
      <c r="ER10" s="231">
        <f t="shared" ca="1" si="27"/>
        <v>44939</v>
      </c>
      <c r="ES10" s="259" t="str">
        <f t="shared" si="28"/>
        <v>Low</v>
      </c>
      <c r="ET10" s="259" t="str">
        <f t="shared" ca="1" si="29"/>
        <v>Done</v>
      </c>
      <c r="EU10" s="257">
        <f t="shared" si="30"/>
        <v>3</v>
      </c>
      <c r="EV10" s="257">
        <f t="shared" ca="1" si="31"/>
        <v>1</v>
      </c>
      <c r="EX10" s="232">
        <v>4</v>
      </c>
      <c r="EY10" s="230" t="str">
        <f>IFERROR(IF(LEN(INDEX(Settings!I$10:I$52,Calculations!$EX10))=0,"",INDEX(Settings!I$10:I$52,Calculations!$EX10)),"")</f>
        <v>Hannah Shaw</v>
      </c>
      <c r="EZ10" s="230">
        <f t="shared" si="50"/>
        <v>4</v>
      </c>
      <c r="FA10" s="230" t="str">
        <f t="shared" si="32"/>
        <v>Hannah Shaw</v>
      </c>
      <c r="FB10" s="230">
        <f t="shared" si="51"/>
        <v>4</v>
      </c>
      <c r="FC10" s="230" t="str">
        <f>IFERROR(IF(LEN(INDEX(Settings!J$10:J$52,Calculations!$EX10))=0,"",INDEX(Settings!J$10:J$52,Calculations!$EX10)),"")</f>
        <v>Quality Assurance</v>
      </c>
      <c r="FD10" s="230">
        <f>IF(IF(LEN(FC10)=0,"",COUNTIF($FC$7:FC10,FC10))=1,EX10,"")</f>
        <v>4</v>
      </c>
      <c r="FE10" s="230" t="str">
        <f t="shared" si="33"/>
        <v>Quality Assurance</v>
      </c>
      <c r="FG10" s="230" t="str">
        <f>IFERROR(INDEX($CH$39:$CH$43,MATCH(ROW(CI42)-ROW($CI$38),$CG$39:$CG$43,0),1),"")</f>
        <v/>
      </c>
      <c r="FH10" s="230" t="str">
        <f t="shared" si="52"/>
        <v/>
      </c>
      <c r="FI10" s="230" t="str">
        <f t="shared" si="53"/>
        <v/>
      </c>
      <c r="FK10" s="230" t="str">
        <f>IFERROR(INDEX($CH$52:$CH$55,MATCH(ROW(CH55)-ROW($CH$51),$CF$52:$CF$55,0),1),"")</f>
        <v/>
      </c>
      <c r="FL10" s="230" t="str">
        <f t="shared" si="54"/>
        <v/>
      </c>
      <c r="FM10" s="230" t="str">
        <f t="shared" si="55"/>
        <v/>
      </c>
      <c r="FP10" s="230" t="str">
        <f>IFERROR(INDEX($CH$45:$CH$49,MATCH(ROW(CH49)-ROW($CH$45),$CF$45:$CF$49,0),1),"")</f>
        <v>Sub-task</v>
      </c>
      <c r="FR10" s="164">
        <f t="shared" si="69"/>
        <v>0</v>
      </c>
      <c r="FS10" s="164">
        <f t="shared" ca="1" si="56"/>
        <v>2023</v>
      </c>
      <c r="FT10" s="197" t="s">
        <v>61</v>
      </c>
      <c r="FU10" s="164" t="str">
        <f t="shared" ca="1" si="57"/>
        <v>2023-April</v>
      </c>
      <c r="FV10" s="221">
        <f t="shared" ca="1" si="34"/>
        <v>45017</v>
      </c>
      <c r="FX10" s="164" t="str">
        <f t="shared" si="58"/>
        <v/>
      </c>
      <c r="FY10" s="164">
        <f ca="1">COUNTIFS($N$7:$N$19,$FX10,$P$7:$P$19,1)</f>
        <v>0</v>
      </c>
      <c r="FZ10" s="233">
        <f t="shared" ca="1" si="59"/>
        <v>0</v>
      </c>
      <c r="GB10" s="164" t="str">
        <f>FG10</f>
        <v/>
      </c>
      <c r="GC10" s="286" t="str">
        <f>IF(LEN(GB10)=0,"",COUNTIFS($C$7:$C$19,$GB10,$P$7:$P$19,1))</f>
        <v/>
      </c>
      <c r="GD10" s="164" t="str">
        <f t="shared" si="60"/>
        <v/>
      </c>
      <c r="GF10" s="230" t="str">
        <f t="shared" si="61"/>
        <v>Hannah Shaw</v>
      </c>
      <c r="GG10" s="230">
        <f t="shared" ca="1" si="35"/>
        <v>1</v>
      </c>
      <c r="GH10" s="230">
        <f t="shared" ca="1" si="36"/>
        <v>3</v>
      </c>
      <c r="GI10" s="230">
        <f ca="1">IFERROR(COUNTIF($GH$6:GH9,GH10)+GH10,"")</f>
        <v>4</v>
      </c>
      <c r="GK10" s="232">
        <v>4</v>
      </c>
      <c r="GL10" s="230" t="str">
        <f t="shared" ca="1" si="37"/>
        <v>Hannah Shaw</v>
      </c>
      <c r="GM10" s="230">
        <f t="shared" ca="1" si="38"/>
        <v>1</v>
      </c>
      <c r="GO10" s="230" t="str">
        <f t="shared" si="39"/>
        <v/>
      </c>
      <c r="GP10" s="234" t="str">
        <f t="shared" si="40"/>
        <v/>
      </c>
      <c r="GQ10" s="234" t="str">
        <f t="shared" si="41"/>
        <v/>
      </c>
      <c r="GR10" s="234" t="str">
        <f t="shared" si="62"/>
        <v/>
      </c>
      <c r="GS10" s="234" t="str">
        <f t="shared" si="63"/>
        <v/>
      </c>
      <c r="GT10" s="234" t="str">
        <f t="shared" si="63"/>
        <v/>
      </c>
      <c r="GU10" s="234" t="str">
        <f t="shared" si="63"/>
        <v/>
      </c>
      <c r="GV10" s="234" t="str">
        <f t="shared" si="64"/>
        <v/>
      </c>
      <c r="GW10" s="234" t="str">
        <f t="shared" si="65"/>
        <v/>
      </c>
      <c r="GY10" s="170">
        <v>4</v>
      </c>
    </row>
    <row r="11" spans="2:207" x14ac:dyDescent="0.25">
      <c r="B11" s="164">
        <f>IF(MAX($B$6:B10)+1&gt;countall,"-",MAX($B$6:B10)+1)</f>
        <v>5</v>
      </c>
      <c r="C11" s="164" t="str">
        <f>IF($B11="-","-",""&amp;INDEX(TaskPlan!C$7:C$18,MATCH($B11,TaskPlan!$B$7:$B$18,0),1))</f>
        <v>Low</v>
      </c>
      <c r="D11" s="164" t="str">
        <f>IF($B11="-","-",""&amp;INDEX(TaskPlan!D$7:D$18,MATCH($B11,TaskPlan!$B$7:$B$18,0),1))</f>
        <v>T</v>
      </c>
      <c r="E11" s="164" t="str">
        <f>IF($B11="-","-",INDEX(TaskPlan!E$7:E$18,MATCH($B11,TaskPlan!$B$7:$B$18,0),1))</f>
        <v>Develop project charter and plan</v>
      </c>
      <c r="F11" s="164" t="str">
        <f>IF($B11="-","-",IF(LEN(INDEX(TaskPlan!F$7:F$18,MATCH($B11,TaskPlan!$B$7:$B$18,0),1))=0,"",INDEX(TaskPlan!F$7:F$18,MATCH($B11,TaskPlan!$B$7:$B$18,0),1)))</f>
        <v>Jane Best</v>
      </c>
      <c r="G11" s="164" t="str">
        <f t="shared" si="1"/>
        <v>Sales</v>
      </c>
      <c r="H11" s="164" t="str">
        <f>IF($B11="-","-",IF(INDEX(TaskPlan!G$7:G$18,MATCH($B11,TaskPlan!$B$7:$B$18,0),1)="","",INDEX(TaskPlan!G$7:G$18,MATCH($B11,TaskPlan!$B$7:$B$18,0),1)))</f>
        <v>3,4</v>
      </c>
      <c r="I11" s="160">
        <f>IF($B11="-","-",IF(D11=Type1,0,K11+IF(INDEX(TaskPlan!H$7:H$18,MATCH($B11,TaskPlan!$B$7:$B$18,0),1)="",0,INDEX(TaskPlan!H$7:H$18,MATCH($B11,TaskPlan!$B$7:$B$18,0),1))))</f>
        <v>10</v>
      </c>
      <c r="J11" s="160">
        <f>IF($B11="-","-",IF(INDEX(TaskPlan!I$7:I$18,MATCH($B11,TaskPlan!$B$7:$B$18,0),1)="",0,INDEX(TaskPlan!I$7:I$18,MATCH($B11,TaskPlan!$B$7:$B$18,0),1)))</f>
        <v>0</v>
      </c>
      <c r="K11" s="160">
        <f>IF($B11="-","-",IF(INDEX(TaskPlan!J$7:J$18,MATCH($B11,TaskPlan!$B$7:$B$18,0),1)="",0,INDEX(TaskPlan!J$7:J$18,MATCH($B11,TaskPlan!$B$7:$B$18,0),1)))</f>
        <v>0</v>
      </c>
      <c r="L11" s="160">
        <f t="shared" si="2"/>
        <v>10</v>
      </c>
      <c r="M11" s="218" t="str">
        <f>IF(D11=Type1,IFERROR(MATCH(D11,D12:$D$19,0)+ROW(D11)-7-B11,200),"")</f>
        <v/>
      </c>
      <c r="N11" s="219" t="str">
        <f ca="1">IF(D11=Type1,IF(COUNTIF(OFFSET(N12,,,M11),Status1)=M11,Status1,IF(COUNTIF(OFFSET(N12,,,M11),Status2)&gt;0,Status2,IF(COUNTIF(OFFSET(N12,,,M11),Status4)=M11,Status4,Status3))),IF($B11="-","-",IF(LEN(INDEX(TaskPlan!K$7:K$206,MATCH($B11,TaskPlan!$B$7:$B$206,0),1))=0,"-",INDEX(TaskPlan!K$7:K$206,MATCH($B11,TaskPlan!$B$7:$B$206,0),1))))</f>
        <v>Done</v>
      </c>
      <c r="O11" s="164">
        <f t="shared" si="3"/>
        <v>1</v>
      </c>
      <c r="P11" s="164">
        <f t="shared" ca="1" si="4"/>
        <v>1</v>
      </c>
      <c r="Q11" s="160" t="str">
        <f t="shared" si="5"/>
        <v>5 - Develop project charter and plan</v>
      </c>
      <c r="R11" s="257">
        <f t="shared" si="6"/>
        <v>3</v>
      </c>
      <c r="S11" s="247">
        <f t="shared" si="7"/>
        <v>0</v>
      </c>
      <c r="T11" s="247">
        <f t="shared" si="8"/>
        <v>0</v>
      </c>
      <c r="U11" s="247">
        <f t="shared" si="9"/>
        <v>0</v>
      </c>
      <c r="V11" s="247">
        <f t="shared" ca="1" si="10"/>
        <v>0</v>
      </c>
      <c r="W11" s="247">
        <f t="shared" ca="1" si="42"/>
        <v>0</v>
      </c>
      <c r="X11" s="235"/>
      <c r="Y11" s="221">
        <f t="shared" ca="1" si="11"/>
        <v>44939</v>
      </c>
      <c r="Z11" s="221">
        <f t="shared" ca="1" si="12"/>
        <v>44953</v>
      </c>
      <c r="AA11" s="221">
        <f t="shared" ca="1" si="13"/>
        <v>44939</v>
      </c>
      <c r="AB11" s="221">
        <f t="shared" ca="1" si="14"/>
        <v>44953</v>
      </c>
      <c r="AC11" s="162">
        <f t="shared" ca="1" si="15"/>
        <v>9</v>
      </c>
      <c r="AD11" s="162">
        <f t="shared" ca="1" si="16"/>
        <v>19</v>
      </c>
      <c r="AE11" s="162">
        <f t="shared" ca="1" si="17"/>
        <v>9</v>
      </c>
      <c r="AF11" s="162">
        <f t="shared" ca="1" si="43"/>
        <v>19</v>
      </c>
      <c r="AG11" s="162">
        <f t="shared" ca="1" si="44"/>
        <v>0</v>
      </c>
      <c r="AH11" s="222"/>
      <c r="AI11" s="163">
        <f t="array" aca="1" ref="AI11" ca="1">IF(BG11="",0,INDEX($AD$7:$AD$18,MATCH(""&amp;BG11,""&amp;$B$7:$B$18,0)))</f>
        <v>5</v>
      </c>
      <c r="AJ11" s="163">
        <f t="array" aca="1" ref="AJ11" ca="1">IF(BH11="",0,INDEX($AD$7:$AD$18,MATCH(""&amp;BH11,""&amp;$B$7:$B$18,0)))</f>
        <v>9</v>
      </c>
      <c r="AK11" s="163">
        <f t="array" ref="AK11">IF(BI11="",0,INDEX($AD$7:$AD$18,MATCH(""&amp;BI11,""&amp;$B$7:$B$18,0)))</f>
        <v>0</v>
      </c>
      <c r="AL11" s="163">
        <f t="array" ref="AL11">IF(BJ11="",0,INDEX($AD$7:$AD$18,MATCH(""&amp;BJ11,""&amp;$B$7:$B$18,0)))</f>
        <v>0</v>
      </c>
      <c r="AM11" s="163">
        <f t="array" ref="AM11">IF(BK11="",0,INDEX($AD$7:$AD$18,MATCH(""&amp;BK11,""&amp;$B$7:$B$18,0)))</f>
        <v>0</v>
      </c>
      <c r="AN11" s="163">
        <f t="array" ref="AN11">IF(BL11="",0,INDEX($AD$7:$AD$18,MATCH(""&amp;BL11,""&amp;$B$7:$B$18,0)))</f>
        <v>0</v>
      </c>
      <c r="AO11" s="163">
        <f t="array" ref="AO11">IF(BM11="",0,INDEX($AD$7:$AD$18,MATCH(""&amp;BM11,""&amp;$B$7:$B$18,0)))</f>
        <v>0</v>
      </c>
      <c r="AP11" s="163">
        <f t="array" ref="AP11">IF(BN11="",0,INDEX($AD$7:$AD$18,MATCH(""&amp;BN11,""&amp;$B$7:$B$18,0)))</f>
        <v>0</v>
      </c>
      <c r="AQ11" s="163">
        <f t="array" ref="AQ11">IF(BO11="",0,INDEX($AD$7:$AD$18,MATCH(""&amp;BO11,""&amp;$B$7:$B$18,0)))</f>
        <v>0</v>
      </c>
      <c r="AR11" s="163">
        <f t="array" ref="AR11">IF(BP11="",0,INDEX($AD$7:$AD$18,MATCH(""&amp;BP11,""&amp;$B$7:$B$18,0)))</f>
        <v>0</v>
      </c>
      <c r="AS11" s="223"/>
      <c r="AT11" s="163" t="str">
        <f t="array" ref="AT11">IF(BR11="","",INDEX($AE$7:$AE$18,MATCH(""&amp;BR11,""&amp;$B$7:$B$18,0)))</f>
        <v/>
      </c>
      <c r="AU11" s="163" t="str">
        <f t="array" ref="AU11">IF(BS11="","",INDEX($AE$7:$AE$18,MATCH(""&amp;BS11,""&amp;$B$7:$B$18,0)))</f>
        <v/>
      </c>
      <c r="AV11" s="163" t="str">
        <f t="array" ref="AV11">IF(BT11="","",INDEX($AE$7:$AE$18,MATCH(""&amp;BT11,""&amp;$B$7:$B$18,0)))</f>
        <v/>
      </c>
      <c r="AW11" s="163" t="str">
        <f t="array" ref="AW11">IF(BU11="","",INDEX($AE$7:$AE$18,MATCH(""&amp;BU11,""&amp;$B$7:$B$18,0)))</f>
        <v/>
      </c>
      <c r="AX11" s="163" t="str">
        <f t="array" ref="AX11">IF(BV11="","",INDEX($AE$7:$AE$18,MATCH(""&amp;BV11,""&amp;$B$7:$B$18,0)))</f>
        <v/>
      </c>
      <c r="AY11" s="163" t="str">
        <f t="array" ref="AY11">IF(BW11="","",INDEX($AE$7:$AE$18,MATCH(""&amp;BW11,""&amp;$B$7:$B$18,0)))</f>
        <v/>
      </c>
      <c r="AZ11" s="163" t="str">
        <f t="array" ref="AZ11">IF(BX11="","",INDEX($AE$7:$AE$18,MATCH(""&amp;BX11,""&amp;$B$7:$B$18,0)))</f>
        <v/>
      </c>
      <c r="BA11" s="163" t="str">
        <f t="array" ref="BA11">IF(BY11="","",INDEX($AE$7:$AE$18,MATCH(""&amp;BY11,""&amp;$B$7:$B$18,0)))</f>
        <v/>
      </c>
      <c r="BB11" s="163" t="str">
        <f t="array" ref="BB11">IF(BZ11="","",INDEX($AE$7:$AE$18,MATCH(""&amp;BZ11,""&amp;$B$7:$B$18,0)))</f>
        <v/>
      </c>
      <c r="BC11" s="163" t="str">
        <f t="array" ref="BC11">IF(CA11="","",INDEX($AE$7:$AE$18,MATCH(""&amp;CA11,""&amp;$B$7:$B$18,0)))</f>
        <v/>
      </c>
      <c r="BE11" s="160" t="str">
        <f t="shared" ca="1" si="45"/>
        <v>Yes</v>
      </c>
      <c r="BG11" s="164" t="str">
        <f t="array" ref="BG11">IFERROR(IF($D11=Type1,"",IF(INDEX($D$7:$D$18,IF($B11="-","-",TRIM(MID(SUBSTITUTE($H11,",",REPT(" ",LEN($H11))),(BG$6-1)*LEN($H11)+1,LEN($H11)))))=Type1,INDEX($BG$7:$BG$18,IF($B11="-","-",TRIM(MID(SUBSTITUTE($H11,",",REPT(" ",LEN($H11))),(BG$6-1)*LEN($H11)+1,LEN($H11))))),IF($B11="-","-",TRIM(MID(SUBSTITUTE($H11,",",REPT(" ",LEN($H11))),(BG$6-1)*LEN($H11)+1,LEN($H11)))))),"")</f>
        <v>3</v>
      </c>
      <c r="BH11" s="164" t="str">
        <f t="array" ref="BH11">IFERROR(IF($D11=Type1,"",IF(INDEX($D$7:$D$18,IF($B11="-","-",TRIM(MID(SUBSTITUTE($H11,",",REPT(" ",LEN($H11))),(BH$6-1)*LEN($H11)+1,LEN($H11)))))=Type1,INDEX($BG$7:$BG$18,IF($B11="-","-",TRIM(MID(SUBSTITUTE($H11,",",REPT(" ",LEN($H11))),(BH$6-1)*LEN($H11)+1,LEN($H11))))),IF($B11="-","-",TRIM(MID(SUBSTITUTE($H11,",",REPT(" ",LEN($H11))),(BH$6-1)*LEN($H11)+1,LEN($H11)))))),"")</f>
        <v>4</v>
      </c>
      <c r="BI11" s="164" t="str">
        <f t="array" ref="BI11">IFERROR(IF($D11=Type1,"",IF(INDEX($D$7:$D$18,IF($B11="-","-",TRIM(MID(SUBSTITUTE($H11,",",REPT(" ",LEN($H11))),(BI$6-1)*LEN($H11)+1,LEN($H11)))))=Type1,INDEX($BG$7:$BG$18,IF($B11="-","-",TRIM(MID(SUBSTITUTE($H11,",",REPT(" ",LEN($H11))),(BI$6-1)*LEN($H11)+1,LEN($H11))))),IF($B11="-","-",TRIM(MID(SUBSTITUTE($H11,",",REPT(" ",LEN($H11))),(BI$6-1)*LEN($H11)+1,LEN($H11)))))),"")</f>
        <v/>
      </c>
      <c r="BJ11" s="164" t="str">
        <f t="array" ref="BJ11">IFERROR(IF($D11=Type1,"",IF(INDEX($D$7:$D$18,IF($B11="-","-",TRIM(MID(SUBSTITUTE($H11,",",REPT(" ",LEN($H11))),(BJ$6-1)*LEN($H11)+1,LEN($H11)))))=Type1,INDEX($BG$7:$BG$18,IF($B11="-","-",TRIM(MID(SUBSTITUTE($H11,",",REPT(" ",LEN($H11))),(BJ$6-1)*LEN($H11)+1,LEN($H11))))),IF($B11="-","-",TRIM(MID(SUBSTITUTE($H11,",",REPT(" ",LEN($H11))),(BJ$6-1)*LEN($H11)+1,LEN($H11)))))),"")</f>
        <v/>
      </c>
      <c r="BK11" s="164" t="str">
        <f t="array" ref="BK11">IFERROR(IF($D11=Type1,"",IF(INDEX($D$7:$D$18,IF($B11="-","-",TRIM(MID(SUBSTITUTE($H11,",",REPT(" ",LEN($H11))),(BK$6-1)*LEN($H11)+1,LEN($H11)))))=Type1,INDEX($BG$7:$BG$18,IF($B11="-","-",TRIM(MID(SUBSTITUTE($H11,",",REPT(" ",LEN($H11))),(BK$6-1)*LEN($H11)+1,LEN($H11))))),IF($B11="-","-",TRIM(MID(SUBSTITUTE($H11,",",REPT(" ",LEN($H11))),(BK$6-1)*LEN($H11)+1,LEN($H11)))))),"")</f>
        <v/>
      </c>
      <c r="BL11" s="164" t="str">
        <f t="array" ref="BL11">IFERROR(IF($D11=Type1,"",IF(INDEX($D$7:$D$18,IF($B11="-","-",TRIM(MID(SUBSTITUTE($H11,",",REPT(" ",LEN($H11))),(BL$6-1)*LEN($H11)+1,LEN($H11)))))=Type1,INDEX($BG$7:$BG$18,IF($B11="-","-",TRIM(MID(SUBSTITUTE($H11,",",REPT(" ",LEN($H11))),(BL$6-1)*LEN($H11)+1,LEN($H11))))),IF($B11="-","-",TRIM(MID(SUBSTITUTE($H11,",",REPT(" ",LEN($H11))),(BL$6-1)*LEN($H11)+1,LEN($H11)))))),"")</f>
        <v/>
      </c>
      <c r="BM11" s="164" t="str">
        <f t="array" ref="BM11">IFERROR(IF($D11=Type1,"",IF(INDEX($D$7:$D$18,IF($B11="-","-",TRIM(MID(SUBSTITUTE($H11,",",REPT(" ",LEN($H11))),(BM$6-1)*LEN($H11)+1,LEN($H11)))))=Type1,INDEX($BG$7:$BG$18,IF($B11="-","-",TRIM(MID(SUBSTITUTE($H11,",",REPT(" ",LEN($H11))),(BM$6-1)*LEN($H11)+1,LEN($H11))))),IF($B11="-","-",TRIM(MID(SUBSTITUTE($H11,",",REPT(" ",LEN($H11))),(BM$6-1)*LEN($H11)+1,LEN($H11)))))),"")</f>
        <v/>
      </c>
      <c r="BN11" s="164" t="str">
        <f t="array" ref="BN11">IFERROR(IF($D11=Type1,"",IF(INDEX($D$7:$D$18,IF($B11="-","-",TRIM(MID(SUBSTITUTE($H11,",",REPT(" ",LEN($H11))),(BN$6-1)*LEN($H11)+1,LEN($H11)))))=Type1,INDEX($BG$7:$BG$18,IF($B11="-","-",TRIM(MID(SUBSTITUTE($H11,",",REPT(" ",LEN($H11))),(BN$6-1)*LEN($H11)+1,LEN($H11))))),IF($B11="-","-",TRIM(MID(SUBSTITUTE($H11,",",REPT(" ",LEN($H11))),(BN$6-1)*LEN($H11)+1,LEN($H11)))))),"")</f>
        <v/>
      </c>
      <c r="BO11" s="164" t="str">
        <f t="array" ref="BO11">IFERROR(IF($D11=Type1,"",IF(INDEX($D$7:$D$18,IF($B11="-","-",TRIM(MID(SUBSTITUTE($H11,",",REPT(" ",LEN($H11))),(BO$6-1)*LEN($H11)+1,LEN($H11)))))=Type1,INDEX($BG$7:$BG$18,IF($B11="-","-",TRIM(MID(SUBSTITUTE($H11,",",REPT(" ",LEN($H11))),(BO$6-1)*LEN($H11)+1,LEN($H11))))),IF($B11="-","-",TRIM(MID(SUBSTITUTE($H11,",",REPT(" ",LEN($H11))),(BO$6-1)*LEN($H11)+1,LEN($H11)))))),"")</f>
        <v/>
      </c>
      <c r="BP11" s="164" t="str">
        <f t="array" ref="BP11">IFERROR(IF($D11=Type1,"",IF(INDEX($D$7:$D$18,IF($B11="-","-",TRIM(MID(SUBSTITUTE($H11,",",REPT(" ",LEN($H11))),(BP$6-1)*LEN($H11)+1,LEN($H11)))))=Type1,INDEX($BG$7:$BG$18,IF($B11="-","-",TRIM(MID(SUBSTITUTE($H11,",",REPT(" ",LEN($H11))),(BP$6-1)*LEN($H11)+1,LEN($H11))))),IF($B11="-","-",TRIM(MID(SUBSTITUTE($H11,",",REPT(" ",LEN($H11))),(BP$6-1)*LEN($H11)+1,LEN($H11)))))),"")</f>
        <v/>
      </c>
      <c r="BQ11" s="165" t="str">
        <f t="shared" si="66"/>
        <v>3</v>
      </c>
      <c r="BR11" s="166" t="str">
        <f t="array" ref="BR11">IF($B11="-","-",
IFERROR(INDEX(IDSourceRange,IF(MOD(SMALL(IF((""&amp;$BQ$7:$BQ$126)=(""&amp;$B11),ROW($BQ$7:$BQ$126)-ROW(INDEX($BQ$7:$BQ$126,1,1))+1),BR$6),200)=0,200,MOD(SMALL(IF((""&amp;$BQ$7:$BQ$126)=(""&amp;$B11),ROW($BQ$7:$BQ$126)-ROW(INDEX($BQ$7:$BQ$126,1,1))+1),BR$6),200)),1),""))</f>
        <v/>
      </c>
      <c r="BS11" s="164" t="str">
        <f t="array" ref="BS11">IF($B11="-","-",
IFERROR(INDEX(IDSourceRange,IF(MOD(SMALL(IF((""&amp;$BQ$7:$BQ$126)=(""&amp;$B11),ROW($BQ$7:$BQ$126)-ROW(INDEX($BQ$7:$BQ$126,1,1))+1),BS$6),200)=0,200,MOD(SMALL(IF((""&amp;$BQ$7:$BQ$126)=(""&amp;$B11),ROW($BQ$7:$BQ$126)-ROW(INDEX($BQ$7:$BQ$126,1,1))+1),BS$6),200)),1),""))</f>
        <v/>
      </c>
      <c r="BT11" s="164" t="str">
        <f t="array" ref="BT11">IF($B11="-","-",
IFERROR(INDEX(IDSourceRange,IF(MOD(SMALL(IF((""&amp;$BQ$7:$BQ$126)=(""&amp;$B11),ROW($BQ$7:$BQ$126)-ROW(INDEX($BQ$7:$BQ$126,1,1))+1),BT$6),200)=0,200,MOD(SMALL(IF((""&amp;$BQ$7:$BQ$126)=(""&amp;$B11),ROW($BQ$7:$BQ$126)-ROW(INDEX($BQ$7:$BQ$126,1,1))+1),BT$6),200)),1),""))</f>
        <v/>
      </c>
      <c r="BU11" s="164" t="str">
        <f t="array" ref="BU11">IF($B11="-","-",
IFERROR(INDEX(IDSourceRange,IF(MOD(SMALL(IF((""&amp;$BQ$7:$BQ$126)=(""&amp;$B11),ROW($BQ$7:$BQ$126)-ROW(INDEX($BQ$7:$BQ$126,1,1))+1),BU$6),200)=0,200,MOD(SMALL(IF((""&amp;$BQ$7:$BQ$126)=(""&amp;$B11),ROW($BQ$7:$BQ$126)-ROW(INDEX($BQ$7:$BQ$126,1,1))+1),BU$6),200)),1),""))</f>
        <v/>
      </c>
      <c r="BV11" s="164" t="str">
        <f t="array" ref="BV11">IF($B11="-","-",
IFERROR(INDEX(IDSourceRange,IF(MOD(SMALL(IF((""&amp;$BQ$7:$BQ$126)=(""&amp;$B11),ROW($BQ$7:$BQ$126)-ROW(INDEX($BQ$7:$BQ$126,1,1))+1),BV$6),200)=0,200,MOD(SMALL(IF((""&amp;$BQ$7:$BQ$126)=(""&amp;$B11),ROW($BQ$7:$BQ$126)-ROW(INDEX($BQ$7:$BQ$126,1,1))+1),BV$6),200)),1),""))</f>
        <v/>
      </c>
      <c r="BW11" s="164" t="str">
        <f t="array" ref="BW11">IF($B11="-","-",
IFERROR(INDEX(IDSourceRange,IF(MOD(SMALL(IF((""&amp;$BQ$7:$BQ$126)=(""&amp;$B11),ROW($BQ$7:$BQ$126)-ROW(INDEX($BQ$7:$BQ$126,1,1))+1),BW$6),200)=0,200,MOD(SMALL(IF((""&amp;$BQ$7:$BQ$126)=(""&amp;$B11),ROW($BQ$7:$BQ$126)-ROW(INDEX($BQ$7:$BQ$126,1,1))+1),BW$6),200)),1),""))</f>
        <v/>
      </c>
      <c r="BX11" s="164" t="str">
        <f t="array" ref="BX11">IF($B11="-","-",
IFERROR(INDEX(IDSourceRange,IF(MOD(SMALL(IF((""&amp;$BQ$7:$BQ$126)=(""&amp;$B11),ROW($BQ$7:$BQ$126)-ROW(INDEX($BQ$7:$BQ$126,1,1))+1),BX$6),200)=0,200,MOD(SMALL(IF((""&amp;$BQ$7:$BQ$126)=(""&amp;$B11),ROW($BQ$7:$BQ$126)-ROW(INDEX($BQ$7:$BQ$126,1,1))+1),BX$6),200)),1),""))</f>
        <v/>
      </c>
      <c r="BY11" s="164" t="str">
        <f t="array" ref="BY11">IF($B11="-","-",
IFERROR(INDEX(IDSourceRange,IF(MOD(SMALL(IF((""&amp;$BQ$7:$BQ$126)=(""&amp;$B11),ROW($BQ$7:$BQ$126)-ROW(INDEX($BQ$7:$BQ$126,1,1))+1),BY$6),200)=0,200,MOD(SMALL(IF((""&amp;$BQ$7:$BQ$126)=(""&amp;$B11),ROW($BQ$7:$BQ$126)-ROW(INDEX($BQ$7:$BQ$126,1,1))+1),BY$6),200)),1),""))</f>
        <v/>
      </c>
      <c r="BZ11" s="164" t="str">
        <f t="array" ref="BZ11">IF($B11="-","-",
IFERROR(INDEX(IDSourceRange,IF(MOD(SMALL(IF((""&amp;$BQ$7:$BQ$126)=(""&amp;$B11),ROW($BQ$7:$BQ$126)-ROW(INDEX($BQ$7:$BQ$126,1,1))+1),BZ$6),200)=0,200,MOD(SMALL(IF((""&amp;$BQ$7:$BQ$126)=(""&amp;$B11),ROW($BQ$7:$BQ$126)-ROW(INDEX($BQ$7:$BQ$126,1,1))+1),BZ$6),200)),1),""))</f>
        <v/>
      </c>
      <c r="CA11" s="164" t="str">
        <f t="array" ref="CA11">IF($B11="-","-",
IFERROR(INDEX(IDSourceRange,IF(MOD(SMALL(IF((""&amp;$BQ$7:$BQ$126)=(""&amp;$B11),ROW($BQ$7:$BQ$126)-ROW(INDEX($BQ$7:$BQ$126,1,1))+1),CA$6),200)=0,200,MOD(SMALL(IF((""&amp;$BQ$7:$BQ$126)=(""&amp;$B11),ROW($BQ$7:$BQ$126)-ROW(INDEX($BQ$7:$BQ$126,1,1))+1),CA$6),200)),1),""))</f>
        <v/>
      </c>
      <c r="CB11" s="167" t="str">
        <f t="shared" si="67"/>
        <v/>
      </c>
      <c r="CC11" s="164">
        <f t="array" ref="CC11">IF($B11="-","-",SUM(IF(LEN(BR11:CA11)&gt;0,1,0)))</f>
        <v>0</v>
      </c>
      <c r="CD11" s="164">
        <f t="array" ref="CD11">IF($B11="-","-",SUM(IF(LEN(BG11:BP11)&gt;0,1,0)))</f>
        <v>2</v>
      </c>
      <c r="CH11" s="211" t="s">
        <v>40</v>
      </c>
      <c r="CI11" s="236">
        <f>MATCH(Settings!G11,CH11:CH12,0)</f>
        <v>1</v>
      </c>
      <c r="CN11" s="225">
        <f t="shared" ca="1" si="68"/>
        <v>44931</v>
      </c>
      <c r="CO11" s="226">
        <f t="array" aca="1" ref="CO11" ca="1">IF(NETWORKDAYS.INTL(CN11,CN11,weekendOption,holidaysList)=1,MAX($CO$6:CO10)+1,"")</f>
        <v>3</v>
      </c>
      <c r="CQ11" s="226" t="str">
        <f t="shared" si="18"/>
        <v>5 - Develop project charter and plan</v>
      </c>
      <c r="CR11" s="227"/>
      <c r="CT11" s="218">
        <f ca="1">IF(AND( Y11&lt;= DATE(yearC,Calculations!$CT$5+1,1)-1,CY11&gt;=DATE(yearC,Calculations!$CT$5,1)),1,0)</f>
        <v>1</v>
      </c>
      <c r="CU11" s="164">
        <f t="shared" si="46"/>
        <v>1</v>
      </c>
      <c r="CV11" s="164">
        <f t="shared" si="19"/>
        <v>1</v>
      </c>
      <c r="CW11" s="164">
        <f t="shared" si="20"/>
        <v>1</v>
      </c>
      <c r="CX11" s="164">
        <f t="shared" ca="1" si="47"/>
        <v>1</v>
      </c>
      <c r="CY11" s="221">
        <f t="shared" ca="1" si="48"/>
        <v>44953</v>
      </c>
      <c r="CZ11" s="228"/>
      <c r="DA11" s="168" t="str">
        <f t="array" aca="1" ref="DA11" ca="1">IFERROR(IF(LEN(INDEX($CO$7:$CO$737,MATCH(DA$6,$CN$7:$CN$737,0)))=0,"",IF($CX11=0,"",IF(AND(DA$6&gt;=$Y11,DA$6&lt;=$CY11),IF(CZ11&lt;&gt;"",CZ11,IF(MAX(DA$7:DA10)&lt;=COUNT(DA$7:DA10),MAX(DA$7:DA10)+1,SMALL(IF(COUNTIF(DA$7:DA10,$EI$7:$EI$16)=0,$EI$7:$EI$16,""),1))),""))),"")</f>
        <v/>
      </c>
      <c r="DB11" s="168" t="str">
        <f t="array" aca="1" ref="DB11" ca="1">IFERROR(IF(LEN(INDEX($CO$7:$CO$737,MATCH(DB$6,$CN$7:$CN$737,0)))=0,"",IF($CX11=0,"",IF(AND(DB$6&gt;=$Y11,DB$6&lt;=$CY11),IF(DA11&lt;&gt;"",DA11,IF(MAX(DB$7:DB10)&lt;=COUNT(DB$7:DB10),MAX(DB$7:DB10)+1,SMALL(IF(COUNTIF(DB$7:DB10,$EI$7:$EI$16)=0,$EI$7:$EI$16,""),1))),""))),"")</f>
        <v/>
      </c>
      <c r="DC11" s="168" t="str">
        <f t="array" aca="1" ref="DC11" ca="1">IFERROR(IF(LEN(INDEX($CO$7:$CO$737,MATCH(DC$6,$CN$7:$CN$737,0)))=0,"",IF($CX11=0,"",IF(AND(DC$6&gt;=$Y11,DC$6&lt;=$CY11),IF(DB11&lt;&gt;"",DB11,IF(MAX(DC$7:DC10)&lt;=COUNT(DC$7:DC10),MAX(DC$7:DC10)+1,SMALL(IF(COUNTIF(DC$7:DC10,$EI$7:$EI$16)=0,$EI$7:$EI$16,""),1))),""))),"")</f>
        <v/>
      </c>
      <c r="DD11" s="168" t="str">
        <f t="array" aca="1" ref="DD11" ca="1">IFERROR(IF(LEN(INDEX($CO$7:$CO$737,MATCH(DD$6,$CN$7:$CN$737,0)))=0,"",IF($CX11=0,"",IF(AND(DD$6&gt;=$Y11,DD$6&lt;=$CY11),IF(DC11&lt;&gt;"",DC11,IF(MAX(DD$7:DD10)&lt;=COUNT(DD$7:DD10),MAX(DD$7:DD10)+1,SMALL(IF(COUNTIF(DD$7:DD10,$EI$7:$EI$16)=0,$EI$7:$EI$16,""),1))),""))),"")</f>
        <v/>
      </c>
      <c r="DE11" s="168" t="str">
        <f t="array" aca="1" ref="DE11" ca="1">IFERROR(IF(LEN(INDEX($CO$7:$CO$737,MATCH(DE$6,$CN$7:$CN$737,0)))=0,"",IF($CX11=0,"",IF(AND(DE$6&gt;=$Y11,DE$6&lt;=$CY11),IF(DD11&lt;&gt;"",DD11,IF(MAX(DE$7:DE10)&lt;=COUNT(DE$7:DE10),MAX(DE$7:DE10)+1,SMALL(IF(COUNTIF(DE$7:DE10,$EI$7:$EI$16)=0,$EI$7:$EI$16,""),1))),""))),"")</f>
        <v/>
      </c>
      <c r="DF11" s="168" t="str">
        <f t="array" aca="1" ref="DF11" ca="1">IFERROR(IF(LEN(INDEX($CO$7:$CO$737,MATCH(DF$6,$CN$7:$CN$737,0)))=0,"",IF($CX11=0,"",IF(AND(DF$6&gt;=$Y11,DF$6&lt;=$CY11),IF(DE11&lt;&gt;"",DE11,IF(MAX(DF$7:DF10)&lt;=COUNT(DF$7:DF10),MAX(DF$7:DF10)+1,SMALL(IF(COUNTIF(DF$7:DF10,$EI$7:$EI$16)=0,$EI$7:$EI$16,""),1))),""))),"")</f>
        <v/>
      </c>
      <c r="DG11" s="168" t="str">
        <f t="array" aca="1" ref="DG11" ca="1">IFERROR(IF(LEN(INDEX($CO$7:$CO$737,MATCH(DG$6,$CN$7:$CN$737,0)))=0,"",IF($CX11=0,"",IF(AND(DG$6&gt;=$Y11,DG$6&lt;=$CY11),IF(DF11&lt;&gt;"",DF11,IF(MAX(DG$7:DG10)&lt;=COUNT(DG$7:DG10),MAX(DG$7:DG10)+1,SMALL(IF(COUNTIF(DG$7:DG10,$EI$7:$EI$16)=0,$EI$7:$EI$16,""),1))),""))),"")</f>
        <v/>
      </c>
      <c r="DH11" s="168" t="str">
        <f t="array" aca="1" ref="DH11" ca="1">IFERROR(IF(LEN(INDEX($CO$7:$CO$737,MATCH(DH$6,$CN$7:$CN$737,0)))=0,"",IF($CX11=0,"",IF(AND(DH$6&gt;=$Y11,DH$6&lt;=$CY11),IF(DG11&lt;&gt;"",DG11,IF(MAX(DH$7:DH10)&lt;=COUNT(DH$7:DH10),MAX(DH$7:DH10)+1,SMALL(IF(COUNTIF(DH$7:DH10,$EI$7:$EI$16)=0,$EI$7:$EI$16,""),1))),""))),"")</f>
        <v/>
      </c>
      <c r="DI11" s="168" t="str">
        <f t="array" aca="1" ref="DI11" ca="1">IFERROR(IF(LEN(INDEX($CO$7:$CO$737,MATCH(DI$6,$CN$7:$CN$737,0)))=0,"",IF($CX11=0,"",IF(AND(DI$6&gt;=$Y11,DI$6&lt;=$CY11),IF(DH11&lt;&gt;"",DH11,IF(MAX(DI$7:DI10)&lt;=COUNT(DI$7:DI10),MAX(DI$7:DI10)+1,SMALL(IF(COUNTIF(DI$7:DI10,$EI$7:$EI$16)=0,$EI$7:$EI$16,""),1))),""))),"")</f>
        <v/>
      </c>
      <c r="DJ11" s="168" t="str">
        <f t="array" aca="1" ref="DJ11" ca="1">IFERROR(IF(LEN(INDEX($CO$7:$CO$737,MATCH(DJ$6,$CN$7:$CN$737,0)))=0,"",IF($CX11=0,"",IF(AND(DJ$6&gt;=$Y11,DJ$6&lt;=$CY11),IF(DI11&lt;&gt;"",DI11,IF(MAX(DJ$7:DJ10)&lt;=COUNT(DJ$7:DJ10),MAX(DJ$7:DJ10)+1,SMALL(IF(COUNTIF(DJ$7:DJ10,$EI$7:$EI$16)=0,$EI$7:$EI$16,""),1))),""))),"")</f>
        <v/>
      </c>
      <c r="DK11" s="168" t="str">
        <f t="array" aca="1" ref="DK11" ca="1">IFERROR(IF(LEN(INDEX($CO$7:$CO$737,MATCH(DK$6,$CN$7:$CN$737,0)))=0,"",IF($CX11=0,"",IF(AND(DK$6&gt;=$Y11,DK$6&lt;=$CY11),IF(DJ11&lt;&gt;"",DJ11,IF(MAX(DK$7:DK10)&lt;=COUNT(DK$7:DK10),MAX(DK$7:DK10)+1,SMALL(IF(COUNTIF(DK$7:DK10,$EI$7:$EI$16)=0,$EI$7:$EI$16,""),1))),""))),"")</f>
        <v/>
      </c>
      <c r="DL11" s="168" t="str">
        <f t="array" aca="1" ref="DL11" ca="1">IFERROR(IF(LEN(INDEX($CO$7:$CO$737,MATCH(DL$6,$CN$7:$CN$737,0)))=0,"",IF($CX11=0,"",IF(AND(DL$6&gt;=$Y11,DL$6&lt;=$CY11),IF(DK11&lt;&gt;"",DK11,IF(MAX(DL$7:DL10)&lt;=COUNT(DL$7:DL10),MAX(DL$7:DL10)+1,SMALL(IF(COUNTIF(DL$7:DL10,$EI$7:$EI$16)=0,$EI$7:$EI$16,""),1))),""))),"")</f>
        <v/>
      </c>
      <c r="DM11" s="168">
        <f t="array" aca="1" ref="DM11" ca="1">IFERROR(IF(LEN(INDEX($CO$7:$CO$737,MATCH(DM$6,$CN$7:$CN$737,0)))=0,"",IF($CX11=0,"",IF(AND(DM$6&gt;=$Y11,DM$6&lt;=$CY11),IF(DL11&lt;&gt;"",DL11,IF(MAX(DM$7:DM10)&lt;=COUNT(DM$7:DM10),MAX(DM$7:DM10)+1,SMALL(IF(COUNTIF(DM$7:DM10,$EI$7:$EI$16)=0,$EI$7:$EI$16,""),1))),""))),"")</f>
        <v>4</v>
      </c>
      <c r="DN11" s="168" t="str">
        <f t="array" aca="1" ref="DN11" ca="1">IFERROR(IF(LEN(INDEX($CO$7:$CO$737,MATCH(DN$6,$CN$7:$CN$737,0)))=0,"",IF($CX11=0,"",IF(AND(DN$6&gt;=$Y11,DN$6&lt;=$CY11),IF(DM11&lt;&gt;"",DM11,IF(MAX(DN$7:DN10)&lt;=COUNT(DN$7:DN10),MAX(DN$7:DN10)+1,SMALL(IF(COUNTIF(DN$7:DN10,$EI$7:$EI$16)=0,$EI$7:$EI$16,""),1))),""))),"")</f>
        <v/>
      </c>
      <c r="DO11" s="168" t="str">
        <f t="array" aca="1" ref="DO11" ca="1">IFERROR(IF(LEN(INDEX($CO$7:$CO$737,MATCH(DO$6,$CN$7:$CN$737,0)))=0,"",IF($CX11=0,"",IF(AND(DO$6&gt;=$Y11,DO$6&lt;=$CY11),IF(DN11&lt;&gt;"",DN11,IF(MAX(DO$7:DO10)&lt;=COUNT(DO$7:DO10),MAX(DO$7:DO10)+1,SMALL(IF(COUNTIF(DO$7:DO10,$EI$7:$EI$16)=0,$EI$7:$EI$16,""),1))),""))),"")</f>
        <v/>
      </c>
      <c r="DP11" s="168">
        <f t="array" aca="1" ref="DP11" ca="1">IFERROR(IF(LEN(INDEX($CO$7:$CO$737,MATCH(DP$6,$CN$7:$CN$737,0)))=0,"",IF($CX11=0,"",IF(AND(DP$6&gt;=$Y11,DP$6&lt;=$CY11),IF(DO11&lt;&gt;"",DO11,IF(MAX(DP$7:DP10)&lt;=COUNT(DP$7:DP10),MAX(DP$7:DP10)+1,SMALL(IF(COUNTIF(DP$7:DP10,$EI$7:$EI$16)=0,$EI$7:$EI$16,""),1))),""))),"")</f>
        <v>2</v>
      </c>
      <c r="DQ11" s="168">
        <f t="array" aca="1" ref="DQ11" ca="1">IFERROR(IF(LEN(INDEX($CO$7:$CO$737,MATCH(DQ$6,$CN$7:$CN$737,0)))=0,"",IF($CX11=0,"",IF(AND(DQ$6&gt;=$Y11,DQ$6&lt;=$CY11),IF(DP11&lt;&gt;"",DP11,IF(MAX(DQ$7:DQ10)&lt;=COUNT(DQ$7:DQ10),MAX(DQ$7:DQ10)+1,SMALL(IF(COUNTIF(DQ$7:DQ10,$EI$7:$EI$16)=0,$EI$7:$EI$16,""),1))),""))),"")</f>
        <v>2</v>
      </c>
      <c r="DR11" s="168">
        <f t="array" aca="1" ref="DR11" ca="1">IFERROR(IF(LEN(INDEX($CO$7:$CO$737,MATCH(DR$6,$CN$7:$CN$737,0)))=0,"",IF($CX11=0,"",IF(AND(DR$6&gt;=$Y11,DR$6&lt;=$CY11),IF(DQ11&lt;&gt;"",DQ11,IF(MAX(DR$7:DR10)&lt;=COUNT(DR$7:DR10),MAX(DR$7:DR10)+1,SMALL(IF(COUNTIF(DR$7:DR10,$EI$7:$EI$16)=0,$EI$7:$EI$16,""),1))),""))),"")</f>
        <v>2</v>
      </c>
      <c r="DS11" s="168">
        <f t="array" aca="1" ref="DS11" ca="1">IFERROR(IF(LEN(INDEX($CO$7:$CO$737,MATCH(DS$6,$CN$7:$CN$737,0)))=0,"",IF($CX11=0,"",IF(AND(DS$6&gt;=$Y11,DS$6&lt;=$CY11),IF(DR11&lt;&gt;"",DR11,IF(MAX(DS$7:DS10)&lt;=COUNT(DS$7:DS10),MAX(DS$7:DS10)+1,SMALL(IF(COUNTIF(DS$7:DS10,$EI$7:$EI$16)=0,$EI$7:$EI$16,""),1))),""))),"")</f>
        <v>2</v>
      </c>
      <c r="DT11" s="168">
        <f t="array" aca="1" ref="DT11" ca="1">IFERROR(IF(LEN(INDEX($CO$7:$CO$737,MATCH(DT$6,$CN$7:$CN$737,0)))=0,"",IF($CX11=0,"",IF(AND(DT$6&gt;=$Y11,DT$6&lt;=$CY11),IF(DS11&lt;&gt;"",DS11,IF(MAX(DT$7:DT10)&lt;=COUNT(DT$7:DT10),MAX(DT$7:DT10)+1,SMALL(IF(COUNTIF(DT$7:DT10,$EI$7:$EI$16)=0,$EI$7:$EI$16,""),1))),""))),"")</f>
        <v>2</v>
      </c>
      <c r="DU11" s="168" t="str">
        <f t="array" aca="1" ref="DU11" ca="1">IFERROR(IF(LEN(INDEX($CO$7:$CO$737,MATCH(DU$6,$CN$7:$CN$737,0)))=0,"",IF($CX11=0,"",IF(AND(DU$6&gt;=$Y11,DU$6&lt;=$CY11),IF(DT11&lt;&gt;"",DT11,IF(MAX(DU$7:DU10)&lt;=COUNT(DU$7:DU10),MAX(DU$7:DU10)+1,SMALL(IF(COUNTIF(DU$7:DU10,$EI$7:$EI$16)=0,$EI$7:$EI$16,""),1))),""))),"")</f>
        <v/>
      </c>
      <c r="DV11" s="168" t="str">
        <f t="array" aca="1" ref="DV11" ca="1">IFERROR(IF(LEN(INDEX($CO$7:$CO$737,MATCH(DV$6,$CN$7:$CN$737,0)))=0,"",IF($CX11=0,"",IF(AND(DV$6&gt;=$Y11,DV$6&lt;=$CY11),IF(DU11&lt;&gt;"",DU11,IF(MAX(DV$7:DV10)&lt;=COUNT(DV$7:DV10),MAX(DV$7:DV10)+1,SMALL(IF(COUNTIF(DV$7:DV10,$EI$7:$EI$16)=0,$EI$7:$EI$16,""),1))),""))),"")</f>
        <v/>
      </c>
      <c r="DW11" s="168">
        <f t="array" aca="1" ref="DW11" ca="1">IFERROR(IF(LEN(INDEX($CO$7:$CO$737,MATCH(DW$6,$CN$7:$CN$737,0)))=0,"",IF($CX11=0,"",IF(AND(DW$6&gt;=$Y11,DW$6&lt;=$CY11),IF(DV11&lt;&gt;"",DV11,IF(MAX(DW$7:DW10)&lt;=COUNT(DW$7:DW10),MAX(DW$7:DW10)+1,SMALL(IF(COUNTIF(DW$7:DW10,$EI$7:$EI$16)=0,$EI$7:$EI$16,""),1))),""))),"")</f>
        <v>2</v>
      </c>
      <c r="DX11" s="168">
        <f t="array" aca="1" ref="DX11" ca="1">IFERROR(IF(LEN(INDEX($CO$7:$CO$737,MATCH(DX$6,$CN$7:$CN$737,0)))=0,"",IF($CX11=0,"",IF(AND(DX$6&gt;=$Y11,DX$6&lt;=$CY11),IF(DW11&lt;&gt;"",DW11,IF(MAX(DX$7:DX10)&lt;=COUNT(DX$7:DX10),MAX(DX$7:DX10)+1,SMALL(IF(COUNTIF(DX$7:DX10,$EI$7:$EI$16)=0,$EI$7:$EI$16,""),1))),""))),"")</f>
        <v>2</v>
      </c>
      <c r="DY11" s="168">
        <f t="array" aca="1" ref="DY11" ca="1">IFERROR(IF(LEN(INDEX($CO$7:$CO$737,MATCH(DY$6,$CN$7:$CN$737,0)))=0,"",IF($CX11=0,"",IF(AND(DY$6&gt;=$Y11,DY$6&lt;=$CY11),IF(DX11&lt;&gt;"",DX11,IF(MAX(DY$7:DY10)&lt;=COUNT(DY$7:DY10),MAX(DY$7:DY10)+1,SMALL(IF(COUNTIF(DY$7:DY10,$EI$7:$EI$16)=0,$EI$7:$EI$16,""),1))),""))),"")</f>
        <v>2</v>
      </c>
      <c r="DZ11" s="168">
        <f t="array" aca="1" ref="DZ11" ca="1">IFERROR(IF(LEN(INDEX($CO$7:$CO$737,MATCH(DZ$6,$CN$7:$CN$737,0)))=0,"",IF($CX11=0,"",IF(AND(DZ$6&gt;=$Y11,DZ$6&lt;=$CY11),IF(DY11&lt;&gt;"",DY11,IF(MAX(DZ$7:DZ10)&lt;=COUNT(DZ$7:DZ10),MAX(DZ$7:DZ10)+1,SMALL(IF(COUNTIF(DZ$7:DZ10,$EI$7:$EI$16)=0,$EI$7:$EI$16,""),1))),""))),"")</f>
        <v>2</v>
      </c>
      <c r="EA11" s="168">
        <f t="array" aca="1" ref="EA11" ca="1">IFERROR(IF(LEN(INDEX($CO$7:$CO$737,MATCH(EA$6,$CN$7:$CN$737,0)))=0,"",IF($CX11=0,"",IF(AND(EA$6&gt;=$Y11,EA$6&lt;=$CY11),IF(DZ11&lt;&gt;"",DZ11,IF(MAX(EA$7:EA10)&lt;=COUNT(EA$7:EA10),MAX(EA$7:EA10)+1,SMALL(IF(COUNTIF(EA$7:EA10,$EI$7:$EI$16)=0,$EI$7:$EI$16,""),1))),""))),"")</f>
        <v>2</v>
      </c>
      <c r="EB11" s="168" t="str">
        <f t="array" aca="1" ref="EB11" ca="1">IFERROR(IF(LEN(INDEX($CO$7:$CO$737,MATCH(EB$6,$CN$7:$CN$737,0)))=0,"",IF($CX11=0,"",IF(AND(EB$6&gt;=$Y11,EB$6&lt;=$CY11),IF(EA11&lt;&gt;"",EA11,IF(MAX(EB$7:EB10)&lt;=COUNT(EB$7:EB10),MAX(EB$7:EB10)+1,SMALL(IF(COUNTIF(EB$7:EB10,$EI$7:$EI$16)=0,$EI$7:$EI$16,""),1))),""))),"")</f>
        <v/>
      </c>
      <c r="EC11" s="168" t="str">
        <f t="array" aca="1" ref="EC11" ca="1">IFERROR(IF(LEN(INDEX($CO$7:$CO$737,MATCH(EC$6,$CN$7:$CN$737,0)))=0,"",IF($CX11=0,"",IF(AND(EC$6&gt;=$Y11,EC$6&lt;=$CY11),IF(EB11&lt;&gt;"",EB11,IF(MAX(EC$7:EC10)&lt;=COUNT(EC$7:EC10),MAX(EC$7:EC10)+1,SMALL(IF(COUNTIF(EC$7:EC10,$EI$7:$EI$16)=0,$EI$7:$EI$16,""),1))),""))),"")</f>
        <v/>
      </c>
      <c r="ED11" s="168" t="str">
        <f t="array" aca="1" ref="ED11" ca="1">IFERROR(IF(LEN(INDEX($CO$7:$CO$737,MATCH(ED$6,$CN$7:$CN$737,0)))=0,"",IF($CX11=0,"",IF(AND(ED$6&gt;=$Y11,ED$6&lt;=$CY11),IF(EC11&lt;&gt;"",EC11,IF(MAX(ED$7:ED10)&lt;=COUNT(ED$7:ED10),MAX(ED$7:ED10)+1,SMALL(IF(COUNTIF(ED$7:ED10,$EI$7:$EI$16)=0,$EI$7:$EI$16,""),1))),""))),"")</f>
        <v/>
      </c>
      <c r="EE11" s="168" t="str">
        <f t="array" aca="1" ref="EE11" ca="1">IFERROR(IF(LEN(INDEX($CO$7:$CO$737,MATCH(EE$6,$CN$7:$CN$737,0)))=0,"",IF($CX11=0,"",IF(AND(EE$6&gt;=$Y11,EE$6&lt;=$CY11),IF(ED11&lt;&gt;"",ED11,IF(MAX(EE$7:EE10)&lt;=COUNT(EE$7:EE10),MAX(EE$7:EE10)+1,SMALL(IF(COUNTIF(EE$7:EE10,$EI$7:$EI$16)=0,$EI$7:$EI$16,""),1))),""))),"")</f>
        <v/>
      </c>
      <c r="EG11" s="229">
        <f t="shared" ca="1" si="49"/>
        <v>4</v>
      </c>
      <c r="EI11" s="197">
        <v>5</v>
      </c>
      <c r="EK11" s="230">
        <f t="shared" si="21"/>
        <v>5</v>
      </c>
      <c r="EL11" s="230">
        <f t="array" ref="EL11">IFERROR(SMALL($EK$7:$EK$18,ROW()-ROW($EK$6)),"")</f>
        <v>5</v>
      </c>
      <c r="EM11" s="230" t="str">
        <f t="shared" si="22"/>
        <v>Develop project charter and plan</v>
      </c>
      <c r="EN11" s="230" t="str">
        <f t="shared" si="23"/>
        <v>T</v>
      </c>
      <c r="EO11" s="231">
        <f t="shared" ca="1" si="24"/>
        <v>44939</v>
      </c>
      <c r="EP11" s="231">
        <f t="shared" ca="1" si="25"/>
        <v>44953</v>
      </c>
      <c r="EQ11" s="230">
        <f t="shared" si="26"/>
        <v>10</v>
      </c>
      <c r="ER11" s="231">
        <f t="shared" ca="1" si="27"/>
        <v>44953</v>
      </c>
      <c r="ES11" s="259" t="str">
        <f t="shared" si="28"/>
        <v>Low</v>
      </c>
      <c r="ET11" s="259" t="str">
        <f t="shared" ca="1" si="29"/>
        <v>Done</v>
      </c>
      <c r="EU11" s="257">
        <f t="shared" si="30"/>
        <v>3</v>
      </c>
      <c r="EV11" s="257">
        <f t="shared" ca="1" si="31"/>
        <v>1</v>
      </c>
      <c r="EX11" s="232">
        <v>5</v>
      </c>
      <c r="EY11" s="230" t="str">
        <f>IFERROR(IF(LEN(INDEX(Settings!I$10:I$52,Calculations!$EX11))=0,"",INDEX(Settings!I$10:I$52,Calculations!$EX11)),"")</f>
        <v>Carmel Beltran</v>
      </c>
      <c r="EZ11" s="230">
        <f t="shared" si="50"/>
        <v>5</v>
      </c>
      <c r="FA11" s="230" t="str">
        <f t="shared" si="32"/>
        <v>Carmel Beltran</v>
      </c>
      <c r="FB11" s="230">
        <f t="shared" si="51"/>
        <v>5</v>
      </c>
      <c r="FC11" s="230" t="str">
        <f>IFERROR(IF(LEN(INDEX(Settings!J$10:J$52,Calculations!$EX11))=0,"",INDEX(Settings!J$10:J$52,Calculations!$EX11)),"")</f>
        <v>IT</v>
      </c>
      <c r="FD11" s="230">
        <f>IF(IF(LEN(FC11)=0,"",COUNTIF($FC$7:FC11,FC11))=1,EX11,"")</f>
        <v>5</v>
      </c>
      <c r="FE11" s="230" t="str">
        <f t="shared" si="33"/>
        <v>IT</v>
      </c>
      <c r="FG11" s="230" t="str">
        <f>IFERROR(INDEX($CH$39:$CH$43,MATCH(ROW(CI43)-ROW($CI$38),$CG$39:$CG$43,0),1),"")</f>
        <v/>
      </c>
      <c r="FH11" s="230" t="str">
        <f t="shared" si="52"/>
        <v/>
      </c>
      <c r="FI11" s="230" t="str">
        <f t="shared" si="53"/>
        <v/>
      </c>
      <c r="FR11" s="164">
        <f t="shared" si="69"/>
        <v>0</v>
      </c>
      <c r="FS11" s="164">
        <f t="shared" ca="1" si="56"/>
        <v>2023</v>
      </c>
      <c r="FT11" s="197" t="s">
        <v>62</v>
      </c>
      <c r="FU11" s="164" t="str">
        <f ca="1">IF(LEN(FS11)&gt;0,FS11&amp;"-"&amp;FT11,"")</f>
        <v>2023-May</v>
      </c>
      <c r="FV11" s="221">
        <f t="shared" ca="1" si="34"/>
        <v>45047</v>
      </c>
      <c r="FX11" s="197" t="s">
        <v>15</v>
      </c>
      <c r="FY11" s="164">
        <f ca="1">SUM(FY7:FY10)</f>
        <v>10</v>
      </c>
      <c r="FZ11" s="197"/>
      <c r="GB11" s="164" t="str">
        <f>FG11</f>
        <v/>
      </c>
      <c r="GC11" s="286" t="str">
        <f>IF(LEN(GB11)=0,"",COUNTIFS($C$7:$C$19,$GB11,$P$7:$P$19,1))</f>
        <v/>
      </c>
      <c r="GD11" s="164" t="str">
        <f t="shared" si="60"/>
        <v/>
      </c>
      <c r="GF11" s="230" t="str">
        <f t="shared" si="61"/>
        <v>Carmel Beltran</v>
      </c>
      <c r="GG11" s="230">
        <f t="shared" ca="1" si="35"/>
        <v>1</v>
      </c>
      <c r="GH11" s="230">
        <f t="shared" ca="1" si="36"/>
        <v>3</v>
      </c>
      <c r="GI11" s="230">
        <f ca="1">IFERROR(COUNTIF($GH$6:GH10,GH11)+GH11,"")</f>
        <v>5</v>
      </c>
      <c r="GK11" s="232">
        <v>5</v>
      </c>
      <c r="GL11" s="230" t="str">
        <f t="shared" ca="1" si="37"/>
        <v>Carmel Beltran</v>
      </c>
      <c r="GM11" s="230">
        <f t="shared" ca="1" si="38"/>
        <v>1</v>
      </c>
      <c r="GO11" s="230" t="str">
        <f t="shared" si="39"/>
        <v/>
      </c>
      <c r="GP11" s="234" t="str">
        <f t="shared" si="40"/>
        <v/>
      </c>
      <c r="GQ11" s="234" t="str">
        <f t="shared" si="41"/>
        <v/>
      </c>
      <c r="GR11" s="234" t="str">
        <f t="shared" si="62"/>
        <v/>
      </c>
      <c r="GS11" s="234" t="str">
        <f t="shared" si="63"/>
        <v/>
      </c>
      <c r="GT11" s="234" t="str">
        <f t="shared" si="63"/>
        <v/>
      </c>
      <c r="GU11" s="234" t="str">
        <f t="shared" si="63"/>
        <v/>
      </c>
      <c r="GV11" s="234" t="str">
        <f t="shared" si="64"/>
        <v/>
      </c>
      <c r="GW11" s="234" t="str">
        <f t="shared" si="65"/>
        <v/>
      </c>
      <c r="GY11" s="170">
        <v>5</v>
      </c>
    </row>
    <row r="12" spans="2:207" x14ac:dyDescent="0.25">
      <c r="B12" s="164">
        <f>IF(MAX($B$6:B11)+1&gt;countall,"-",MAX($B$6:B11)+1)</f>
        <v>6</v>
      </c>
      <c r="C12" s="164" t="str">
        <f>IF($B12="-","-",""&amp;INDEX(TaskPlan!C$7:C$18,MATCH($B12,TaskPlan!$B$7:$B$18,0),1))</f>
        <v>Medium</v>
      </c>
      <c r="D12" s="164" t="str">
        <f>IF($B12="-","-",""&amp;INDEX(TaskPlan!D$7:D$18,MATCH($B12,TaskPlan!$B$7:$B$18,0),1))</f>
        <v>T</v>
      </c>
      <c r="E12" s="164" t="str">
        <f>IF($B12="-","-",INDEX(TaskPlan!E$7:E$18,MATCH($B12,TaskPlan!$B$7:$B$18,0),1))</f>
        <v>Secure funding and resources</v>
      </c>
      <c r="F12" s="164" t="str">
        <f>IF($B12="-","-",IF(LEN(INDEX(TaskPlan!F$7:F$18,MATCH($B12,TaskPlan!$B$7:$B$18,0),1))=0,"",INDEX(TaskPlan!F$7:F$18,MATCH($B12,TaskPlan!$B$7:$B$18,0),1)))</f>
        <v>Mercedes Banks</v>
      </c>
      <c r="G12" s="164" t="str">
        <f t="shared" si="1"/>
        <v>Design</v>
      </c>
      <c r="H12" s="164" t="str">
        <f>IF($B12="-","-",IF(INDEX(TaskPlan!G$7:G$18,MATCH($B12,TaskPlan!$B$7:$B$18,0),1)="","",INDEX(TaskPlan!G$7:G$18,MATCH($B12,TaskPlan!$B$7:$B$18,0),1)))</f>
        <v>4</v>
      </c>
      <c r="I12" s="160">
        <f>IF($B12="-","-",IF(D12=Type1,0,K12+IF(INDEX(TaskPlan!H$7:H$18,MATCH($B12,TaskPlan!$B$7:$B$18,0),1)="",0,INDEX(TaskPlan!H$7:H$18,MATCH($B12,TaskPlan!$B$7:$B$18,0),1))))</f>
        <v>5</v>
      </c>
      <c r="J12" s="160">
        <f>IF($B12="-","-",IF(INDEX(TaskPlan!I$7:I$18,MATCH($B12,TaskPlan!$B$7:$B$18,0),1)="",0,INDEX(TaskPlan!I$7:I$18,MATCH($B12,TaskPlan!$B$7:$B$18,0),1)))</f>
        <v>0</v>
      </c>
      <c r="K12" s="160">
        <f>IF($B12="-","-",IF(INDEX(TaskPlan!J$7:J$18,MATCH($B12,TaskPlan!$B$7:$B$18,0),1)="",0,INDEX(TaskPlan!J$7:J$18,MATCH($B12,TaskPlan!$B$7:$B$18,0),1)))</f>
        <v>0</v>
      </c>
      <c r="L12" s="160">
        <f t="shared" si="2"/>
        <v>5</v>
      </c>
      <c r="M12" s="218" t="str">
        <f>IF(D12=Type1,IFERROR(MATCH(D12,D13:$D$19,0)+ROW(D12)-7-B12,200),"")</f>
        <v/>
      </c>
      <c r="N12" s="219" t="str">
        <f ca="1">IF(D12=Type1,IF(COUNTIF(OFFSET(N13,,,M12),Status1)=M12,Status1,IF(COUNTIF(OFFSET(N13,,,M12),Status2)&gt;0,Status2,IF(COUNTIF(OFFSET(N13,,,M12),Status4)=M12,Status4,Status3))),IF($B12="-","-",IF(LEN(INDEX(TaskPlan!K$7:K$206,MATCH($B12,TaskPlan!$B$7:$B$206,0),1))=0,"-",INDEX(TaskPlan!K$7:K$206,MATCH($B12,TaskPlan!$B$7:$B$206,0),1))))</f>
        <v>Done</v>
      </c>
      <c r="O12" s="164">
        <f t="shared" si="3"/>
        <v>1</v>
      </c>
      <c r="P12" s="164">
        <f t="shared" ca="1" si="4"/>
        <v>1</v>
      </c>
      <c r="Q12" s="160" t="str">
        <f t="shared" si="5"/>
        <v>6 - Secure funding and resources</v>
      </c>
      <c r="R12" s="257">
        <f t="shared" si="6"/>
        <v>2</v>
      </c>
      <c r="S12" s="247">
        <f t="shared" si="7"/>
        <v>0</v>
      </c>
      <c r="T12" s="247">
        <f t="shared" si="8"/>
        <v>0</v>
      </c>
      <c r="U12" s="247">
        <f t="shared" si="9"/>
        <v>0</v>
      </c>
      <c r="V12" s="247">
        <f t="shared" ca="1" si="10"/>
        <v>0</v>
      </c>
      <c r="W12" s="247">
        <f t="shared" ca="1" si="42"/>
        <v>0</v>
      </c>
      <c r="X12" s="235"/>
      <c r="Y12" s="221">
        <f t="shared" ca="1" si="11"/>
        <v>44939</v>
      </c>
      <c r="Z12" s="221">
        <f t="shared" ca="1" si="12"/>
        <v>44946</v>
      </c>
      <c r="AA12" s="221">
        <f t="shared" ca="1" si="13"/>
        <v>44939</v>
      </c>
      <c r="AB12" s="221">
        <f t="shared" ca="1" si="14"/>
        <v>44946</v>
      </c>
      <c r="AC12" s="162">
        <f t="shared" ca="1" si="15"/>
        <v>9</v>
      </c>
      <c r="AD12" s="162">
        <f t="shared" ca="1" si="16"/>
        <v>14</v>
      </c>
      <c r="AE12" s="162">
        <f t="shared" ca="1" si="17"/>
        <v>9</v>
      </c>
      <c r="AF12" s="162">
        <f t="shared" ca="1" si="43"/>
        <v>14</v>
      </c>
      <c r="AG12" s="162">
        <f t="shared" ca="1" si="44"/>
        <v>0</v>
      </c>
      <c r="AH12" s="222"/>
      <c r="AI12" s="163">
        <f t="array" aca="1" ref="AI12" ca="1">IF(BG12="",0,INDEX($AD$7:$AD$18,MATCH(""&amp;BG12,""&amp;$B$7:$B$18,0)))</f>
        <v>9</v>
      </c>
      <c r="AJ12" s="163">
        <f t="array" ref="AJ12">IF(BH12="",0,INDEX($AD$7:$AD$18,MATCH(""&amp;BH12,""&amp;$B$7:$B$18,0)))</f>
        <v>0</v>
      </c>
      <c r="AK12" s="163">
        <f t="array" ref="AK12">IF(BI12="",0,INDEX($AD$7:$AD$18,MATCH(""&amp;BI12,""&amp;$B$7:$B$18,0)))</f>
        <v>0</v>
      </c>
      <c r="AL12" s="163">
        <f t="array" ref="AL12">IF(BJ12="",0,INDEX($AD$7:$AD$18,MATCH(""&amp;BJ12,""&amp;$B$7:$B$18,0)))</f>
        <v>0</v>
      </c>
      <c r="AM12" s="163">
        <f t="array" ref="AM12">IF(BK12="",0,INDEX($AD$7:$AD$18,MATCH(""&amp;BK12,""&amp;$B$7:$B$18,0)))</f>
        <v>0</v>
      </c>
      <c r="AN12" s="163">
        <f t="array" ref="AN12">IF(BL12="",0,INDEX($AD$7:$AD$18,MATCH(""&amp;BL12,""&amp;$B$7:$B$18,0)))</f>
        <v>0</v>
      </c>
      <c r="AO12" s="163">
        <f t="array" ref="AO12">IF(BM12="",0,INDEX($AD$7:$AD$18,MATCH(""&amp;BM12,""&amp;$B$7:$B$18,0)))</f>
        <v>0</v>
      </c>
      <c r="AP12" s="163">
        <f t="array" ref="AP12">IF(BN12="",0,INDEX($AD$7:$AD$18,MATCH(""&amp;BN12,""&amp;$B$7:$B$18,0)))</f>
        <v>0</v>
      </c>
      <c r="AQ12" s="163">
        <f t="array" ref="AQ12">IF(BO12="",0,INDEX($AD$7:$AD$18,MATCH(""&amp;BO12,""&amp;$B$7:$B$18,0)))</f>
        <v>0</v>
      </c>
      <c r="AR12" s="163">
        <f t="array" ref="AR12">IF(BP12="",0,INDEX($AD$7:$AD$18,MATCH(""&amp;BP12,""&amp;$B$7:$B$18,0)))</f>
        <v>0</v>
      </c>
      <c r="AS12" s="223"/>
      <c r="AT12" s="163">
        <f t="array" aca="1" ref="AT12" ca="1">IF(BR12="","",INDEX($AE$7:$AE$18,MATCH(""&amp;BR12,""&amp;$B$7:$B$18,0)))</f>
        <v>15</v>
      </c>
      <c r="AU12" s="163">
        <f t="array" aca="1" ref="AU12" ca="1">IF(BS12="","",INDEX($AE$7:$AE$18,MATCH(""&amp;BS12,""&amp;$B$7:$B$18,0)))</f>
        <v>14</v>
      </c>
      <c r="AV12" s="163" t="str">
        <f t="array" ref="AV12">IF(BT12="","",INDEX($AE$7:$AE$18,MATCH(""&amp;BT12,""&amp;$B$7:$B$18,0)))</f>
        <v/>
      </c>
      <c r="AW12" s="163" t="str">
        <f t="array" ref="AW12">IF(BU12="","",INDEX($AE$7:$AE$18,MATCH(""&amp;BU12,""&amp;$B$7:$B$18,0)))</f>
        <v/>
      </c>
      <c r="AX12" s="163" t="str">
        <f t="array" ref="AX12">IF(BV12="","",INDEX($AE$7:$AE$18,MATCH(""&amp;BV12,""&amp;$B$7:$B$18,0)))</f>
        <v/>
      </c>
      <c r="AY12" s="163" t="str">
        <f t="array" ref="AY12">IF(BW12="","",INDEX($AE$7:$AE$18,MATCH(""&amp;BW12,""&amp;$B$7:$B$18,0)))</f>
        <v/>
      </c>
      <c r="AZ12" s="163" t="str">
        <f t="array" ref="AZ12">IF(BX12="","",INDEX($AE$7:$AE$18,MATCH(""&amp;BX12,""&amp;$B$7:$B$18,0)))</f>
        <v/>
      </c>
      <c r="BA12" s="163" t="str">
        <f t="array" ref="BA12">IF(BY12="","",INDEX($AE$7:$AE$18,MATCH(""&amp;BY12,""&amp;$B$7:$B$18,0)))</f>
        <v/>
      </c>
      <c r="BB12" s="163" t="str">
        <f t="array" ref="BB12">IF(BZ12="","",INDEX($AE$7:$AE$18,MATCH(""&amp;BZ12,""&amp;$B$7:$B$18,0)))</f>
        <v/>
      </c>
      <c r="BC12" s="163" t="str">
        <f t="array" ref="BC12">IF(CA12="","",INDEX($AE$7:$AE$18,MATCH(""&amp;CA12,""&amp;$B$7:$B$18,0)))</f>
        <v/>
      </c>
      <c r="BE12" s="160" t="str">
        <f t="shared" ca="1" si="45"/>
        <v>Yes</v>
      </c>
      <c r="BG12" s="164" t="str">
        <f t="array" ref="BG12">IFERROR(IF($D12=Type1,"",IF(INDEX($D$7:$D$18,IF($B12="-","-",TRIM(MID(SUBSTITUTE($H12,",",REPT(" ",LEN($H12))),(BG$6-1)*LEN($H12)+1,LEN($H12)))))=Type1,INDEX($BG$7:$BG$18,IF($B12="-","-",TRIM(MID(SUBSTITUTE($H12,",",REPT(" ",LEN($H12))),(BG$6-1)*LEN($H12)+1,LEN($H12))))),IF($B12="-","-",TRIM(MID(SUBSTITUTE($H12,",",REPT(" ",LEN($H12))),(BG$6-1)*LEN($H12)+1,LEN($H12)))))),"")</f>
        <v>4</v>
      </c>
      <c r="BH12" s="164" t="str">
        <f t="array" ref="BH12">IFERROR(IF($D12=Type1,"",IF(INDEX($D$7:$D$18,IF($B12="-","-",TRIM(MID(SUBSTITUTE($H12,",",REPT(" ",LEN($H12))),(BH$6-1)*LEN($H12)+1,LEN($H12)))))=Type1,INDEX($BG$7:$BG$18,IF($B12="-","-",TRIM(MID(SUBSTITUTE($H12,",",REPT(" ",LEN($H12))),(BH$6-1)*LEN($H12)+1,LEN($H12))))),IF($B12="-","-",TRIM(MID(SUBSTITUTE($H12,",",REPT(" ",LEN($H12))),(BH$6-1)*LEN($H12)+1,LEN($H12)))))),"")</f>
        <v/>
      </c>
      <c r="BI12" s="164" t="str">
        <f t="array" ref="BI12">IFERROR(IF($D12=Type1,"",IF(INDEX($D$7:$D$18,IF($B12="-","-",TRIM(MID(SUBSTITUTE($H12,",",REPT(" ",LEN($H12))),(BI$6-1)*LEN($H12)+1,LEN($H12)))))=Type1,INDEX($BG$7:$BG$18,IF($B12="-","-",TRIM(MID(SUBSTITUTE($H12,",",REPT(" ",LEN($H12))),(BI$6-1)*LEN($H12)+1,LEN($H12))))),IF($B12="-","-",TRIM(MID(SUBSTITUTE($H12,",",REPT(" ",LEN($H12))),(BI$6-1)*LEN($H12)+1,LEN($H12)))))),"")</f>
        <v/>
      </c>
      <c r="BJ12" s="164" t="str">
        <f t="array" ref="BJ12">IFERROR(IF($D12=Type1,"",IF(INDEX($D$7:$D$18,IF($B12="-","-",TRIM(MID(SUBSTITUTE($H12,",",REPT(" ",LEN($H12))),(BJ$6-1)*LEN($H12)+1,LEN($H12)))))=Type1,INDEX($BG$7:$BG$18,IF($B12="-","-",TRIM(MID(SUBSTITUTE($H12,",",REPT(" ",LEN($H12))),(BJ$6-1)*LEN($H12)+1,LEN($H12))))),IF($B12="-","-",TRIM(MID(SUBSTITUTE($H12,",",REPT(" ",LEN($H12))),(BJ$6-1)*LEN($H12)+1,LEN($H12)))))),"")</f>
        <v/>
      </c>
      <c r="BK12" s="164" t="str">
        <f t="array" ref="BK12">IFERROR(IF($D12=Type1,"",IF(INDEX($D$7:$D$18,IF($B12="-","-",TRIM(MID(SUBSTITUTE($H12,",",REPT(" ",LEN($H12))),(BK$6-1)*LEN($H12)+1,LEN($H12)))))=Type1,INDEX($BG$7:$BG$18,IF($B12="-","-",TRIM(MID(SUBSTITUTE($H12,",",REPT(" ",LEN($H12))),(BK$6-1)*LEN($H12)+1,LEN($H12))))),IF($B12="-","-",TRIM(MID(SUBSTITUTE($H12,",",REPT(" ",LEN($H12))),(BK$6-1)*LEN($H12)+1,LEN($H12)))))),"")</f>
        <v/>
      </c>
      <c r="BL12" s="164" t="str">
        <f t="array" ref="BL12">IFERROR(IF($D12=Type1,"",IF(INDEX($D$7:$D$18,IF($B12="-","-",TRIM(MID(SUBSTITUTE($H12,",",REPT(" ",LEN($H12))),(BL$6-1)*LEN($H12)+1,LEN($H12)))))=Type1,INDEX($BG$7:$BG$18,IF($B12="-","-",TRIM(MID(SUBSTITUTE($H12,",",REPT(" ",LEN($H12))),(BL$6-1)*LEN($H12)+1,LEN($H12))))),IF($B12="-","-",TRIM(MID(SUBSTITUTE($H12,",",REPT(" ",LEN($H12))),(BL$6-1)*LEN($H12)+1,LEN($H12)))))),"")</f>
        <v/>
      </c>
      <c r="BM12" s="164" t="str">
        <f t="array" ref="BM12">IFERROR(IF($D12=Type1,"",IF(INDEX($D$7:$D$18,IF($B12="-","-",TRIM(MID(SUBSTITUTE($H12,",",REPT(" ",LEN($H12))),(BM$6-1)*LEN($H12)+1,LEN($H12)))))=Type1,INDEX($BG$7:$BG$18,IF($B12="-","-",TRIM(MID(SUBSTITUTE($H12,",",REPT(" ",LEN($H12))),(BM$6-1)*LEN($H12)+1,LEN($H12))))),IF($B12="-","-",TRIM(MID(SUBSTITUTE($H12,",",REPT(" ",LEN($H12))),(BM$6-1)*LEN($H12)+1,LEN($H12)))))),"")</f>
        <v/>
      </c>
      <c r="BN12" s="164" t="str">
        <f t="array" ref="BN12">IFERROR(IF($D12=Type1,"",IF(INDEX($D$7:$D$18,IF($B12="-","-",TRIM(MID(SUBSTITUTE($H12,",",REPT(" ",LEN($H12))),(BN$6-1)*LEN($H12)+1,LEN($H12)))))=Type1,INDEX($BG$7:$BG$18,IF($B12="-","-",TRIM(MID(SUBSTITUTE($H12,",",REPT(" ",LEN($H12))),(BN$6-1)*LEN($H12)+1,LEN($H12))))),IF($B12="-","-",TRIM(MID(SUBSTITUTE($H12,",",REPT(" ",LEN($H12))),(BN$6-1)*LEN($H12)+1,LEN($H12)))))),"")</f>
        <v/>
      </c>
      <c r="BO12" s="164" t="str">
        <f t="array" ref="BO12">IFERROR(IF($D12=Type1,"",IF(INDEX($D$7:$D$18,IF($B12="-","-",TRIM(MID(SUBSTITUTE($H12,",",REPT(" ",LEN($H12))),(BO$6-1)*LEN($H12)+1,LEN($H12)))))=Type1,INDEX($BG$7:$BG$18,IF($B12="-","-",TRIM(MID(SUBSTITUTE($H12,",",REPT(" ",LEN($H12))),(BO$6-1)*LEN($H12)+1,LEN($H12))))),IF($B12="-","-",TRIM(MID(SUBSTITUTE($H12,",",REPT(" ",LEN($H12))),(BO$6-1)*LEN($H12)+1,LEN($H12)))))),"")</f>
        <v/>
      </c>
      <c r="BP12" s="164" t="str">
        <f t="array" ref="BP12">IFERROR(IF($D12=Type1,"",IF(INDEX($D$7:$D$18,IF($B12="-","-",TRIM(MID(SUBSTITUTE($H12,",",REPT(" ",LEN($H12))),(BP$6-1)*LEN($H12)+1,LEN($H12)))))=Type1,INDEX($BG$7:$BG$18,IF($B12="-","-",TRIM(MID(SUBSTITUTE($H12,",",REPT(" ",LEN($H12))),(BP$6-1)*LEN($H12)+1,LEN($H12))))),IF($B12="-","-",TRIM(MID(SUBSTITUTE($H12,",",REPT(" ",LEN($H12))),(BP$6-1)*LEN($H12)+1,LEN($H12)))))),"")</f>
        <v/>
      </c>
      <c r="BQ12" s="165" t="str">
        <f t="shared" si="66"/>
        <v>4</v>
      </c>
      <c r="BR12" s="166">
        <f t="array" ref="BR12">IF($B12="-","-",
IFERROR(INDEX(IDSourceRange,IF(MOD(SMALL(IF((""&amp;$BQ$7:$BQ$126)=(""&amp;$B12),ROW($BQ$7:$BQ$126)-ROW(INDEX($BQ$7:$BQ$126,1,1))+1),BR$6),200)=0,200,MOD(SMALL(IF((""&amp;$BQ$7:$BQ$126)=(""&amp;$B12),ROW($BQ$7:$BQ$126)-ROW(INDEX($BQ$7:$BQ$126,1,1))+1),BR$6),200)),1),""))</f>
        <v>8</v>
      </c>
      <c r="BS12" s="164">
        <f t="array" ref="BS12">IF($B12="-","-",
IFERROR(INDEX(IDSourceRange,IF(MOD(SMALL(IF((""&amp;$BQ$7:$BQ$126)=(""&amp;$B12),ROW($BQ$7:$BQ$126)-ROW(INDEX($BQ$7:$BQ$126,1,1))+1),BS$6),200)=0,200,MOD(SMALL(IF((""&amp;$BQ$7:$BQ$126)=(""&amp;$B12),ROW($BQ$7:$BQ$126)-ROW(INDEX($BQ$7:$BQ$126,1,1))+1),BS$6),200)),1),""))</f>
        <v>9</v>
      </c>
      <c r="BT12" s="164" t="str">
        <f t="array" ref="BT12">IF($B12="-","-",
IFERROR(INDEX(IDSourceRange,IF(MOD(SMALL(IF((""&amp;$BQ$7:$BQ$126)=(""&amp;$B12),ROW($BQ$7:$BQ$126)-ROW(INDEX($BQ$7:$BQ$126,1,1))+1),BT$6),200)=0,200,MOD(SMALL(IF((""&amp;$BQ$7:$BQ$126)=(""&amp;$B12),ROW($BQ$7:$BQ$126)-ROW(INDEX($BQ$7:$BQ$126,1,1))+1),BT$6),200)),1),""))</f>
        <v/>
      </c>
      <c r="BU12" s="164" t="str">
        <f t="array" ref="BU12">IF($B12="-","-",
IFERROR(INDEX(IDSourceRange,IF(MOD(SMALL(IF((""&amp;$BQ$7:$BQ$126)=(""&amp;$B12),ROW($BQ$7:$BQ$126)-ROW(INDEX($BQ$7:$BQ$126,1,1))+1),BU$6),200)=0,200,MOD(SMALL(IF((""&amp;$BQ$7:$BQ$126)=(""&amp;$B12),ROW($BQ$7:$BQ$126)-ROW(INDEX($BQ$7:$BQ$126,1,1))+1),BU$6),200)),1),""))</f>
        <v/>
      </c>
      <c r="BV12" s="164" t="str">
        <f t="array" ref="BV12">IF($B12="-","-",
IFERROR(INDEX(IDSourceRange,IF(MOD(SMALL(IF((""&amp;$BQ$7:$BQ$126)=(""&amp;$B12),ROW($BQ$7:$BQ$126)-ROW(INDEX($BQ$7:$BQ$126,1,1))+1),BV$6),200)=0,200,MOD(SMALL(IF((""&amp;$BQ$7:$BQ$126)=(""&amp;$B12),ROW($BQ$7:$BQ$126)-ROW(INDEX($BQ$7:$BQ$126,1,1))+1),BV$6),200)),1),""))</f>
        <v/>
      </c>
      <c r="BW12" s="164" t="str">
        <f t="array" ref="BW12">IF($B12="-","-",
IFERROR(INDEX(IDSourceRange,IF(MOD(SMALL(IF((""&amp;$BQ$7:$BQ$126)=(""&amp;$B12),ROW($BQ$7:$BQ$126)-ROW(INDEX($BQ$7:$BQ$126,1,1))+1),BW$6),200)=0,200,MOD(SMALL(IF((""&amp;$BQ$7:$BQ$126)=(""&amp;$B12),ROW($BQ$7:$BQ$126)-ROW(INDEX($BQ$7:$BQ$126,1,1))+1),BW$6),200)),1),""))</f>
        <v/>
      </c>
      <c r="BX12" s="164" t="str">
        <f t="array" ref="BX12">IF($B12="-","-",
IFERROR(INDEX(IDSourceRange,IF(MOD(SMALL(IF((""&amp;$BQ$7:$BQ$126)=(""&amp;$B12),ROW($BQ$7:$BQ$126)-ROW(INDEX($BQ$7:$BQ$126,1,1))+1),BX$6),200)=0,200,MOD(SMALL(IF((""&amp;$BQ$7:$BQ$126)=(""&amp;$B12),ROW($BQ$7:$BQ$126)-ROW(INDEX($BQ$7:$BQ$126,1,1))+1),BX$6),200)),1),""))</f>
        <v/>
      </c>
      <c r="BY12" s="164" t="str">
        <f t="array" ref="BY12">IF($B12="-","-",
IFERROR(INDEX(IDSourceRange,IF(MOD(SMALL(IF((""&amp;$BQ$7:$BQ$126)=(""&amp;$B12),ROW($BQ$7:$BQ$126)-ROW(INDEX($BQ$7:$BQ$126,1,1))+1),BY$6),200)=0,200,MOD(SMALL(IF((""&amp;$BQ$7:$BQ$126)=(""&amp;$B12),ROW($BQ$7:$BQ$126)-ROW(INDEX($BQ$7:$BQ$126,1,1))+1),BY$6),200)),1),""))</f>
        <v/>
      </c>
      <c r="BZ12" s="164" t="str">
        <f t="array" ref="BZ12">IF($B12="-","-",
IFERROR(INDEX(IDSourceRange,IF(MOD(SMALL(IF((""&amp;$BQ$7:$BQ$126)=(""&amp;$B12),ROW($BQ$7:$BQ$126)-ROW(INDEX($BQ$7:$BQ$126,1,1))+1),BZ$6),200)=0,200,MOD(SMALL(IF((""&amp;$BQ$7:$BQ$126)=(""&amp;$B12),ROW($BQ$7:$BQ$126)-ROW(INDEX($BQ$7:$BQ$126,1,1))+1),BZ$6),200)),1),""))</f>
        <v/>
      </c>
      <c r="CA12" s="164" t="str">
        <f t="array" ref="CA12">IF($B12="-","-",
IFERROR(INDEX(IDSourceRange,IF(MOD(SMALL(IF((""&amp;$BQ$7:$BQ$126)=(""&amp;$B12),ROW($BQ$7:$BQ$126)-ROW(INDEX($BQ$7:$BQ$126,1,1))+1),CA$6),200)=0,200,MOD(SMALL(IF((""&amp;$BQ$7:$BQ$126)=(""&amp;$B12),ROW($BQ$7:$BQ$126)-ROW(INDEX($BQ$7:$BQ$126,1,1))+1),CA$6),200)),1),""))</f>
        <v/>
      </c>
      <c r="CB12" s="167">
        <f t="shared" si="67"/>
        <v>8</v>
      </c>
      <c r="CC12" s="164">
        <f t="array" ref="CC12">IF($B12="-","-",SUM(IF(LEN(BR12:CA12)&gt;0,1,0)))</f>
        <v>2</v>
      </c>
      <c r="CD12" s="164">
        <f t="array" ref="CD12">IF($B12="-","-",SUM(IF(LEN(BG12:BP12)&gt;0,1,0)))</f>
        <v>1</v>
      </c>
      <c r="CH12" s="211" t="s">
        <v>41</v>
      </c>
      <c r="CI12" s="236">
        <f>MATCH(Settings!G20,CH11:CH12,0)</f>
        <v>1</v>
      </c>
      <c r="CN12" s="225">
        <f t="shared" ca="1" si="68"/>
        <v>44932</v>
      </c>
      <c r="CO12" s="226">
        <f t="array" aca="1" ref="CO12" ca="1">IF(NETWORKDAYS.INTL(CN12,CN12,weekendOption,holidaysList)=1,MAX($CO$6:CO11)+1,"")</f>
        <v>4</v>
      </c>
      <c r="CQ12" s="226" t="str">
        <f t="shared" si="18"/>
        <v>6 - Secure funding and resources</v>
      </c>
      <c r="CR12" s="227"/>
      <c r="CT12" s="218">
        <f ca="1">IF(AND( Y12&lt;= DATE(yearC,Calculations!$CT$5+1,1)-1,CY12&gt;=DATE(yearC,Calculations!$CT$5,1)),1,0)</f>
        <v>1</v>
      </c>
      <c r="CU12" s="164">
        <f t="shared" si="46"/>
        <v>1</v>
      </c>
      <c r="CV12" s="164">
        <f t="shared" si="19"/>
        <v>1</v>
      </c>
      <c r="CW12" s="164">
        <f t="shared" si="20"/>
        <v>1</v>
      </c>
      <c r="CX12" s="164">
        <f t="shared" ca="1" si="47"/>
        <v>1</v>
      </c>
      <c r="CY12" s="221">
        <f t="shared" ca="1" si="48"/>
        <v>44946</v>
      </c>
      <c r="CZ12" s="228"/>
      <c r="DA12" s="168" t="str">
        <f t="array" aca="1" ref="DA12" ca="1">IFERROR(IF(LEN(INDEX($CO$7:$CO$737,MATCH(DA$6,$CN$7:$CN$737,0)))=0,"",IF($CX12=0,"",IF(AND(DA$6&gt;=$Y12,DA$6&lt;=$CY12),IF(CZ12&lt;&gt;"",CZ12,IF(MAX(DA$7:DA11)&lt;=COUNT(DA$7:DA11),MAX(DA$7:DA11)+1,SMALL(IF(COUNTIF(DA$7:DA11,$EI$7:$EI$16)=0,$EI$7:$EI$16,""),1))),""))),"")</f>
        <v/>
      </c>
      <c r="DB12" s="168" t="str">
        <f t="array" aca="1" ref="DB12" ca="1">IFERROR(IF(LEN(INDEX($CO$7:$CO$737,MATCH(DB$6,$CN$7:$CN$737,0)))=0,"",IF($CX12=0,"",IF(AND(DB$6&gt;=$Y12,DB$6&lt;=$CY12),IF(DA12&lt;&gt;"",DA12,IF(MAX(DB$7:DB11)&lt;=COUNT(DB$7:DB11),MAX(DB$7:DB11)+1,SMALL(IF(COUNTIF(DB$7:DB11,$EI$7:$EI$16)=0,$EI$7:$EI$16,""),1))),""))),"")</f>
        <v/>
      </c>
      <c r="DC12" s="168" t="str">
        <f t="array" aca="1" ref="DC12" ca="1">IFERROR(IF(LEN(INDEX($CO$7:$CO$737,MATCH(DC$6,$CN$7:$CN$737,0)))=0,"",IF($CX12=0,"",IF(AND(DC$6&gt;=$Y12,DC$6&lt;=$CY12),IF(DB12&lt;&gt;"",DB12,IF(MAX(DC$7:DC11)&lt;=COUNT(DC$7:DC11),MAX(DC$7:DC11)+1,SMALL(IF(COUNTIF(DC$7:DC11,$EI$7:$EI$16)=0,$EI$7:$EI$16,""),1))),""))),"")</f>
        <v/>
      </c>
      <c r="DD12" s="168" t="str">
        <f t="array" aca="1" ref="DD12" ca="1">IFERROR(IF(LEN(INDEX($CO$7:$CO$737,MATCH(DD$6,$CN$7:$CN$737,0)))=0,"",IF($CX12=0,"",IF(AND(DD$6&gt;=$Y12,DD$6&lt;=$CY12),IF(DC12&lt;&gt;"",DC12,IF(MAX(DD$7:DD11)&lt;=COUNT(DD$7:DD11),MAX(DD$7:DD11)+1,SMALL(IF(COUNTIF(DD$7:DD11,$EI$7:$EI$16)=0,$EI$7:$EI$16,""),1))),""))),"")</f>
        <v/>
      </c>
      <c r="DE12" s="168" t="str">
        <f t="array" aca="1" ref="DE12" ca="1">IFERROR(IF(LEN(INDEX($CO$7:$CO$737,MATCH(DE$6,$CN$7:$CN$737,0)))=0,"",IF($CX12=0,"",IF(AND(DE$6&gt;=$Y12,DE$6&lt;=$CY12),IF(DD12&lt;&gt;"",DD12,IF(MAX(DE$7:DE11)&lt;=COUNT(DE$7:DE11),MAX(DE$7:DE11)+1,SMALL(IF(COUNTIF(DE$7:DE11,$EI$7:$EI$16)=0,$EI$7:$EI$16,""),1))),""))),"")</f>
        <v/>
      </c>
      <c r="DF12" s="168" t="str">
        <f t="array" aca="1" ref="DF12" ca="1">IFERROR(IF(LEN(INDEX($CO$7:$CO$737,MATCH(DF$6,$CN$7:$CN$737,0)))=0,"",IF($CX12=0,"",IF(AND(DF$6&gt;=$Y12,DF$6&lt;=$CY12),IF(DE12&lt;&gt;"",DE12,IF(MAX(DF$7:DF11)&lt;=COUNT(DF$7:DF11),MAX(DF$7:DF11)+1,SMALL(IF(COUNTIF(DF$7:DF11,$EI$7:$EI$16)=0,$EI$7:$EI$16,""),1))),""))),"")</f>
        <v/>
      </c>
      <c r="DG12" s="168" t="str">
        <f t="array" aca="1" ref="DG12" ca="1">IFERROR(IF(LEN(INDEX($CO$7:$CO$737,MATCH(DG$6,$CN$7:$CN$737,0)))=0,"",IF($CX12=0,"",IF(AND(DG$6&gt;=$Y12,DG$6&lt;=$CY12),IF(DF12&lt;&gt;"",DF12,IF(MAX(DG$7:DG11)&lt;=COUNT(DG$7:DG11),MAX(DG$7:DG11)+1,SMALL(IF(COUNTIF(DG$7:DG11,$EI$7:$EI$16)=0,$EI$7:$EI$16,""),1))),""))),"")</f>
        <v/>
      </c>
      <c r="DH12" s="168" t="str">
        <f t="array" aca="1" ref="DH12" ca="1">IFERROR(IF(LEN(INDEX($CO$7:$CO$737,MATCH(DH$6,$CN$7:$CN$737,0)))=0,"",IF($CX12=0,"",IF(AND(DH$6&gt;=$Y12,DH$6&lt;=$CY12),IF(DG12&lt;&gt;"",DG12,IF(MAX(DH$7:DH11)&lt;=COUNT(DH$7:DH11),MAX(DH$7:DH11)+1,SMALL(IF(COUNTIF(DH$7:DH11,$EI$7:$EI$16)=0,$EI$7:$EI$16,""),1))),""))),"")</f>
        <v/>
      </c>
      <c r="DI12" s="168" t="str">
        <f t="array" aca="1" ref="DI12" ca="1">IFERROR(IF(LEN(INDEX($CO$7:$CO$737,MATCH(DI$6,$CN$7:$CN$737,0)))=0,"",IF($CX12=0,"",IF(AND(DI$6&gt;=$Y12,DI$6&lt;=$CY12),IF(DH12&lt;&gt;"",DH12,IF(MAX(DI$7:DI11)&lt;=COUNT(DI$7:DI11),MAX(DI$7:DI11)+1,SMALL(IF(COUNTIF(DI$7:DI11,$EI$7:$EI$16)=0,$EI$7:$EI$16,""),1))),""))),"")</f>
        <v/>
      </c>
      <c r="DJ12" s="168" t="str">
        <f t="array" aca="1" ref="DJ12" ca="1">IFERROR(IF(LEN(INDEX($CO$7:$CO$737,MATCH(DJ$6,$CN$7:$CN$737,0)))=0,"",IF($CX12=0,"",IF(AND(DJ$6&gt;=$Y12,DJ$6&lt;=$CY12),IF(DI12&lt;&gt;"",DI12,IF(MAX(DJ$7:DJ11)&lt;=COUNT(DJ$7:DJ11),MAX(DJ$7:DJ11)+1,SMALL(IF(COUNTIF(DJ$7:DJ11,$EI$7:$EI$16)=0,$EI$7:$EI$16,""),1))),""))),"")</f>
        <v/>
      </c>
      <c r="DK12" s="168" t="str">
        <f t="array" aca="1" ref="DK12" ca="1">IFERROR(IF(LEN(INDEX($CO$7:$CO$737,MATCH(DK$6,$CN$7:$CN$737,0)))=0,"",IF($CX12=0,"",IF(AND(DK$6&gt;=$Y12,DK$6&lt;=$CY12),IF(DJ12&lt;&gt;"",DJ12,IF(MAX(DK$7:DK11)&lt;=COUNT(DK$7:DK11),MAX(DK$7:DK11)+1,SMALL(IF(COUNTIF(DK$7:DK11,$EI$7:$EI$16)=0,$EI$7:$EI$16,""),1))),""))),"")</f>
        <v/>
      </c>
      <c r="DL12" s="168" t="str">
        <f t="array" aca="1" ref="DL12" ca="1">IFERROR(IF(LEN(INDEX($CO$7:$CO$737,MATCH(DL$6,$CN$7:$CN$737,0)))=0,"",IF($CX12=0,"",IF(AND(DL$6&gt;=$Y12,DL$6&lt;=$CY12),IF(DK12&lt;&gt;"",DK12,IF(MAX(DL$7:DL11)&lt;=COUNT(DL$7:DL11),MAX(DL$7:DL11)+1,SMALL(IF(COUNTIF(DL$7:DL11,$EI$7:$EI$16)=0,$EI$7:$EI$16,""),1))),""))),"")</f>
        <v/>
      </c>
      <c r="DM12" s="168">
        <f t="array" aca="1" ref="DM12" ca="1">IFERROR(IF(LEN(INDEX($CO$7:$CO$737,MATCH(DM$6,$CN$7:$CN$737,0)))=0,"",IF($CX12=0,"",IF(AND(DM$6&gt;=$Y12,DM$6&lt;=$CY12),IF(DL12&lt;&gt;"",DL12,IF(MAX(DM$7:DM11)&lt;=COUNT(DM$7:DM11),MAX(DM$7:DM11)+1,SMALL(IF(COUNTIF(DM$7:DM11,$EI$7:$EI$16)=0,$EI$7:$EI$16,""),1))),""))),"")</f>
        <v>5</v>
      </c>
      <c r="DN12" s="168" t="str">
        <f t="array" aca="1" ref="DN12" ca="1">IFERROR(IF(LEN(INDEX($CO$7:$CO$737,MATCH(DN$6,$CN$7:$CN$737,0)))=0,"",IF($CX12=0,"",IF(AND(DN$6&gt;=$Y12,DN$6&lt;=$CY12),IF(DM12&lt;&gt;"",DM12,IF(MAX(DN$7:DN11)&lt;=COUNT(DN$7:DN11),MAX(DN$7:DN11)+1,SMALL(IF(COUNTIF(DN$7:DN11,$EI$7:$EI$16)=0,$EI$7:$EI$16,""),1))),""))),"")</f>
        <v/>
      </c>
      <c r="DO12" s="168" t="str">
        <f t="array" aca="1" ref="DO12" ca="1">IFERROR(IF(LEN(INDEX($CO$7:$CO$737,MATCH(DO$6,$CN$7:$CN$737,0)))=0,"",IF($CX12=0,"",IF(AND(DO$6&gt;=$Y12,DO$6&lt;=$CY12),IF(DN12&lt;&gt;"",DN12,IF(MAX(DO$7:DO11)&lt;=COUNT(DO$7:DO11),MAX(DO$7:DO11)+1,SMALL(IF(COUNTIF(DO$7:DO11,$EI$7:$EI$16)=0,$EI$7:$EI$16,""),1))),""))),"")</f>
        <v/>
      </c>
      <c r="DP12" s="168">
        <f t="array" aca="1" ref="DP12" ca="1">IFERROR(IF(LEN(INDEX($CO$7:$CO$737,MATCH(DP$6,$CN$7:$CN$737,0)))=0,"",IF($CX12=0,"",IF(AND(DP$6&gt;=$Y12,DP$6&lt;=$CY12),IF(DO12&lt;&gt;"",DO12,IF(MAX(DP$7:DP11)&lt;=COUNT(DP$7:DP11),MAX(DP$7:DP11)+1,SMALL(IF(COUNTIF(DP$7:DP11,$EI$7:$EI$16)=0,$EI$7:$EI$16,""),1))),""))),"")</f>
        <v>3</v>
      </c>
      <c r="DQ12" s="168">
        <f t="array" aca="1" ref="DQ12" ca="1">IFERROR(IF(LEN(INDEX($CO$7:$CO$737,MATCH(DQ$6,$CN$7:$CN$737,0)))=0,"",IF($CX12=0,"",IF(AND(DQ$6&gt;=$Y12,DQ$6&lt;=$CY12),IF(DP12&lt;&gt;"",DP12,IF(MAX(DQ$7:DQ11)&lt;=COUNT(DQ$7:DQ11),MAX(DQ$7:DQ11)+1,SMALL(IF(COUNTIF(DQ$7:DQ11,$EI$7:$EI$16)=0,$EI$7:$EI$16,""),1))),""))),"")</f>
        <v>3</v>
      </c>
      <c r="DR12" s="168">
        <f t="array" aca="1" ref="DR12" ca="1">IFERROR(IF(LEN(INDEX($CO$7:$CO$737,MATCH(DR$6,$CN$7:$CN$737,0)))=0,"",IF($CX12=0,"",IF(AND(DR$6&gt;=$Y12,DR$6&lt;=$CY12),IF(DQ12&lt;&gt;"",DQ12,IF(MAX(DR$7:DR11)&lt;=COUNT(DR$7:DR11),MAX(DR$7:DR11)+1,SMALL(IF(COUNTIF(DR$7:DR11,$EI$7:$EI$16)=0,$EI$7:$EI$16,""),1))),""))),"")</f>
        <v>3</v>
      </c>
      <c r="DS12" s="168">
        <f t="array" aca="1" ref="DS12" ca="1">IFERROR(IF(LEN(INDEX($CO$7:$CO$737,MATCH(DS$6,$CN$7:$CN$737,0)))=0,"",IF($CX12=0,"",IF(AND(DS$6&gt;=$Y12,DS$6&lt;=$CY12),IF(DR12&lt;&gt;"",DR12,IF(MAX(DS$7:DS11)&lt;=COUNT(DS$7:DS11),MAX(DS$7:DS11)+1,SMALL(IF(COUNTIF(DS$7:DS11,$EI$7:$EI$16)=0,$EI$7:$EI$16,""),1))),""))),"")</f>
        <v>3</v>
      </c>
      <c r="DT12" s="168">
        <f t="array" aca="1" ref="DT12" ca="1">IFERROR(IF(LEN(INDEX($CO$7:$CO$737,MATCH(DT$6,$CN$7:$CN$737,0)))=0,"",IF($CX12=0,"",IF(AND(DT$6&gt;=$Y12,DT$6&lt;=$CY12),IF(DS12&lt;&gt;"",DS12,IF(MAX(DT$7:DT11)&lt;=COUNT(DT$7:DT11),MAX(DT$7:DT11)+1,SMALL(IF(COUNTIF(DT$7:DT11,$EI$7:$EI$16)=0,$EI$7:$EI$16,""),1))),""))),"")</f>
        <v>3</v>
      </c>
      <c r="DU12" s="168" t="str">
        <f t="array" aca="1" ref="DU12" ca="1">IFERROR(IF(LEN(INDEX($CO$7:$CO$737,MATCH(DU$6,$CN$7:$CN$737,0)))=0,"",IF($CX12=0,"",IF(AND(DU$6&gt;=$Y12,DU$6&lt;=$CY12),IF(DT12&lt;&gt;"",DT12,IF(MAX(DU$7:DU11)&lt;=COUNT(DU$7:DU11),MAX(DU$7:DU11)+1,SMALL(IF(COUNTIF(DU$7:DU11,$EI$7:$EI$16)=0,$EI$7:$EI$16,""),1))),""))),"")</f>
        <v/>
      </c>
      <c r="DV12" s="168" t="str">
        <f t="array" aca="1" ref="DV12" ca="1">IFERROR(IF(LEN(INDEX($CO$7:$CO$737,MATCH(DV$6,$CN$7:$CN$737,0)))=0,"",IF($CX12=0,"",IF(AND(DV$6&gt;=$Y12,DV$6&lt;=$CY12),IF(DU12&lt;&gt;"",DU12,IF(MAX(DV$7:DV11)&lt;=COUNT(DV$7:DV11),MAX(DV$7:DV11)+1,SMALL(IF(COUNTIF(DV$7:DV11,$EI$7:$EI$16)=0,$EI$7:$EI$16,""),1))),""))),"")</f>
        <v/>
      </c>
      <c r="DW12" s="168" t="str">
        <f t="array" aca="1" ref="DW12" ca="1">IFERROR(IF(LEN(INDEX($CO$7:$CO$737,MATCH(DW$6,$CN$7:$CN$737,0)))=0,"",IF($CX12=0,"",IF(AND(DW$6&gt;=$Y12,DW$6&lt;=$CY12),IF(DV12&lt;&gt;"",DV12,IF(MAX(DW$7:DW11)&lt;=COUNT(DW$7:DW11),MAX(DW$7:DW11)+1,SMALL(IF(COUNTIF(DW$7:DW11,$EI$7:$EI$16)=0,$EI$7:$EI$16,""),1))),""))),"")</f>
        <v/>
      </c>
      <c r="DX12" s="168" t="str">
        <f t="array" aca="1" ref="DX12" ca="1">IFERROR(IF(LEN(INDEX($CO$7:$CO$737,MATCH(DX$6,$CN$7:$CN$737,0)))=0,"",IF($CX12=0,"",IF(AND(DX$6&gt;=$Y12,DX$6&lt;=$CY12),IF(DW12&lt;&gt;"",DW12,IF(MAX(DX$7:DX11)&lt;=COUNT(DX$7:DX11),MAX(DX$7:DX11)+1,SMALL(IF(COUNTIF(DX$7:DX11,$EI$7:$EI$16)=0,$EI$7:$EI$16,""),1))),""))),"")</f>
        <v/>
      </c>
      <c r="DY12" s="168" t="str">
        <f t="array" aca="1" ref="DY12" ca="1">IFERROR(IF(LEN(INDEX($CO$7:$CO$737,MATCH(DY$6,$CN$7:$CN$737,0)))=0,"",IF($CX12=0,"",IF(AND(DY$6&gt;=$Y12,DY$6&lt;=$CY12),IF(DX12&lt;&gt;"",DX12,IF(MAX(DY$7:DY11)&lt;=COUNT(DY$7:DY11),MAX(DY$7:DY11)+1,SMALL(IF(COUNTIF(DY$7:DY11,$EI$7:$EI$16)=0,$EI$7:$EI$16,""),1))),""))),"")</f>
        <v/>
      </c>
      <c r="DZ12" s="168" t="str">
        <f t="array" aca="1" ref="DZ12" ca="1">IFERROR(IF(LEN(INDEX($CO$7:$CO$737,MATCH(DZ$6,$CN$7:$CN$737,0)))=0,"",IF($CX12=0,"",IF(AND(DZ$6&gt;=$Y12,DZ$6&lt;=$CY12),IF(DY12&lt;&gt;"",DY12,IF(MAX(DZ$7:DZ11)&lt;=COUNT(DZ$7:DZ11),MAX(DZ$7:DZ11)+1,SMALL(IF(COUNTIF(DZ$7:DZ11,$EI$7:$EI$16)=0,$EI$7:$EI$16,""),1))),""))),"")</f>
        <v/>
      </c>
      <c r="EA12" s="168" t="str">
        <f t="array" aca="1" ref="EA12" ca="1">IFERROR(IF(LEN(INDEX($CO$7:$CO$737,MATCH(EA$6,$CN$7:$CN$737,0)))=0,"",IF($CX12=0,"",IF(AND(EA$6&gt;=$Y12,EA$6&lt;=$CY12),IF(DZ12&lt;&gt;"",DZ12,IF(MAX(EA$7:EA11)&lt;=COUNT(EA$7:EA11),MAX(EA$7:EA11)+1,SMALL(IF(COUNTIF(EA$7:EA11,$EI$7:$EI$16)=0,$EI$7:$EI$16,""),1))),""))),"")</f>
        <v/>
      </c>
      <c r="EB12" s="168" t="str">
        <f t="array" aca="1" ref="EB12" ca="1">IFERROR(IF(LEN(INDEX($CO$7:$CO$737,MATCH(EB$6,$CN$7:$CN$737,0)))=0,"",IF($CX12=0,"",IF(AND(EB$6&gt;=$Y12,EB$6&lt;=$CY12),IF(EA12&lt;&gt;"",EA12,IF(MAX(EB$7:EB11)&lt;=COUNT(EB$7:EB11),MAX(EB$7:EB11)+1,SMALL(IF(COUNTIF(EB$7:EB11,$EI$7:$EI$16)=0,$EI$7:$EI$16,""),1))),""))),"")</f>
        <v/>
      </c>
      <c r="EC12" s="168" t="str">
        <f t="array" aca="1" ref="EC12" ca="1">IFERROR(IF(LEN(INDEX($CO$7:$CO$737,MATCH(EC$6,$CN$7:$CN$737,0)))=0,"",IF($CX12=0,"",IF(AND(EC$6&gt;=$Y12,EC$6&lt;=$CY12),IF(EB12&lt;&gt;"",EB12,IF(MAX(EC$7:EC11)&lt;=COUNT(EC$7:EC11),MAX(EC$7:EC11)+1,SMALL(IF(COUNTIF(EC$7:EC11,$EI$7:$EI$16)=0,$EI$7:$EI$16,""),1))),""))),"")</f>
        <v/>
      </c>
      <c r="ED12" s="168" t="str">
        <f t="array" aca="1" ref="ED12" ca="1">IFERROR(IF(LEN(INDEX($CO$7:$CO$737,MATCH(ED$6,$CN$7:$CN$737,0)))=0,"",IF($CX12=0,"",IF(AND(ED$6&gt;=$Y12,ED$6&lt;=$CY12),IF(EC12&lt;&gt;"",EC12,IF(MAX(ED$7:ED11)&lt;=COUNT(ED$7:ED11),MAX(ED$7:ED11)+1,SMALL(IF(COUNTIF(ED$7:ED11,$EI$7:$EI$16)=0,$EI$7:$EI$16,""),1))),""))),"")</f>
        <v/>
      </c>
      <c r="EE12" s="168" t="str">
        <f t="array" aca="1" ref="EE12" ca="1">IFERROR(IF(LEN(INDEX($CO$7:$CO$737,MATCH(EE$6,$CN$7:$CN$737,0)))=0,"",IF($CX12=0,"",IF(AND(EE$6&gt;=$Y12,EE$6&lt;=$CY12),IF(ED12&lt;&gt;"",ED12,IF(MAX(EE$7:EE11)&lt;=COUNT(EE$7:EE11),MAX(EE$7:EE11)+1,SMALL(IF(COUNTIF(EE$7:EE11,$EI$7:$EI$16)=0,$EI$7:$EI$16,""),1))),""))),"")</f>
        <v/>
      </c>
      <c r="EG12" s="229">
        <f t="shared" ca="1" si="49"/>
        <v>5</v>
      </c>
      <c r="EI12" s="197">
        <v>6</v>
      </c>
      <c r="EK12" s="230">
        <f t="shared" si="21"/>
        <v>6</v>
      </c>
      <c r="EL12" s="230">
        <f t="array" ref="EL12">IFERROR(SMALL($EK$7:$EK$18,ROW()-ROW($EK$6)),"")</f>
        <v>6</v>
      </c>
      <c r="EM12" s="230" t="str">
        <f t="shared" si="22"/>
        <v>Secure funding and resources</v>
      </c>
      <c r="EN12" s="230" t="str">
        <f t="shared" si="23"/>
        <v>T</v>
      </c>
      <c r="EO12" s="231">
        <f t="shared" ca="1" si="24"/>
        <v>44939</v>
      </c>
      <c r="EP12" s="231">
        <f t="shared" ca="1" si="25"/>
        <v>44946</v>
      </c>
      <c r="EQ12" s="230">
        <f t="shared" si="26"/>
        <v>5</v>
      </c>
      <c r="ER12" s="231">
        <f t="shared" ca="1" si="27"/>
        <v>44946</v>
      </c>
      <c r="ES12" s="259" t="str">
        <f t="shared" si="28"/>
        <v>Medium</v>
      </c>
      <c r="ET12" s="259" t="str">
        <f t="shared" ca="1" si="29"/>
        <v>Done</v>
      </c>
      <c r="EU12" s="257">
        <f t="shared" si="30"/>
        <v>2</v>
      </c>
      <c r="EV12" s="257">
        <f t="shared" ca="1" si="31"/>
        <v>1</v>
      </c>
      <c r="EX12" s="232">
        <v>6</v>
      </c>
      <c r="EY12" s="230" t="str">
        <f>IFERROR(IF(LEN(INDEX(Settings!I$10:I$52,Calculations!$EX12))=0,"",INDEX(Settings!I$10:I$52,Calculations!$EX12)),"")</f>
        <v>Sarah-Jayne Morrison</v>
      </c>
      <c r="EZ12" s="230">
        <f t="shared" si="50"/>
        <v>6</v>
      </c>
      <c r="FA12" s="230" t="str">
        <f t="shared" si="32"/>
        <v>Sarah-Jayne Morrison</v>
      </c>
      <c r="FB12" s="230">
        <f t="shared" si="51"/>
        <v>6</v>
      </c>
      <c r="FC12" s="230" t="str">
        <f>IFERROR(IF(LEN(INDEX(Settings!J$10:J$52,Calculations!$EX12))=0,"",INDEX(Settings!J$10:J$52,Calculations!$EX12)),"")</f>
        <v>Operations</v>
      </c>
      <c r="FD12" s="230" t="str">
        <f>IF(IF(LEN(FC12)=0,"",COUNTIF($FC$7:FC12,FC12))=1,EX12,"")</f>
        <v/>
      </c>
      <c r="FE12" s="230" t="str">
        <f t="shared" si="33"/>
        <v>Sales</v>
      </c>
      <c r="FR12" s="164">
        <f t="shared" si="69"/>
        <v>0</v>
      </c>
      <c r="FS12" s="164">
        <f t="shared" ca="1" si="56"/>
        <v>2023</v>
      </c>
      <c r="FT12" s="197" t="s">
        <v>63</v>
      </c>
      <c r="FU12" s="164" t="str">
        <f t="shared" ca="1" si="57"/>
        <v>2023-June</v>
      </c>
      <c r="FV12" s="221">
        <f t="shared" ca="1" si="34"/>
        <v>45078</v>
      </c>
      <c r="GF12" s="230" t="str">
        <f t="shared" si="61"/>
        <v>Sarah-Jayne Morrison</v>
      </c>
      <c r="GG12" s="230">
        <f t="shared" si="35"/>
        <v>0</v>
      </c>
      <c r="GH12" s="230" t="str">
        <f t="shared" si="36"/>
        <v/>
      </c>
      <c r="GI12" s="230" t="str">
        <f ca="1">IFERROR(COUNTIF($GH$6:GH11,GH12)+GH12,"")</f>
        <v/>
      </c>
      <c r="GK12" s="232">
        <v>6</v>
      </c>
      <c r="GL12" s="230" t="str">
        <f t="shared" ca="1" si="37"/>
        <v>Alyce Milner</v>
      </c>
      <c r="GM12" s="230">
        <f t="shared" ca="1" si="38"/>
        <v>1</v>
      </c>
      <c r="GO12" s="230" t="str">
        <f t="shared" si="39"/>
        <v/>
      </c>
      <c r="GP12" s="234" t="str">
        <f t="shared" si="40"/>
        <v/>
      </c>
      <c r="GQ12" s="234" t="str">
        <f t="shared" si="41"/>
        <v/>
      </c>
      <c r="GR12" s="234" t="str">
        <f t="shared" si="62"/>
        <v/>
      </c>
      <c r="GS12" s="234" t="str">
        <f t="shared" si="63"/>
        <v/>
      </c>
      <c r="GT12" s="234" t="str">
        <f t="shared" si="63"/>
        <v/>
      </c>
      <c r="GU12" s="234" t="str">
        <f t="shared" si="63"/>
        <v/>
      </c>
      <c r="GV12" s="234" t="str">
        <f t="shared" si="64"/>
        <v/>
      </c>
      <c r="GW12" s="234" t="str">
        <f t="shared" si="65"/>
        <v/>
      </c>
      <c r="GY12" s="170">
        <v>6</v>
      </c>
    </row>
    <row r="13" spans="2:207" x14ac:dyDescent="0.25">
      <c r="B13" s="164">
        <f>IF(MAX($B$6:B12)+1&gt;countall,"-",MAX($B$6:B12)+1)</f>
        <v>7</v>
      </c>
      <c r="C13" s="164" t="str">
        <f>IF($B13="-","-",""&amp;INDEX(TaskPlan!C$7:C$18,MATCH($B13,TaskPlan!$B$7:$B$18,0),1))</f>
        <v>Low</v>
      </c>
      <c r="D13" s="164" t="str">
        <f>IF($B13="-","-",""&amp;INDEX(TaskPlan!D$7:D$18,MATCH($B13,TaskPlan!$B$7:$B$18,0),1))</f>
        <v>P</v>
      </c>
      <c r="E13" s="164" t="str">
        <f>IF($B13="-","-",INDEX(TaskPlan!E$7:E$18,MATCH($B13,TaskPlan!$B$7:$B$18,0),1))</f>
        <v>Phase 2: Design</v>
      </c>
      <c r="F13" s="164" t="str">
        <f>IF($B13="-","-",IF(LEN(INDEX(TaskPlan!F$7:F$18,MATCH($B13,TaskPlan!$B$7:$B$18,0),1))=0,"",INDEX(TaskPlan!F$7:F$18,MATCH($B13,TaskPlan!$B$7:$B$18,0),1)))</f>
        <v>Alyce Milner</v>
      </c>
      <c r="G13" s="164" t="str">
        <f t="shared" si="1"/>
        <v>Operations</v>
      </c>
      <c r="H13" s="164" t="str">
        <f>IF($B13="-","-",IF(INDEX(TaskPlan!G$7:G$18,MATCH($B13,TaskPlan!$B$7:$B$18,0),1)="","",INDEX(TaskPlan!G$7:G$18,MATCH($B13,TaskPlan!$B$7:$B$18,0),1)))</f>
        <v/>
      </c>
      <c r="I13" s="160">
        <f>IF($B13="-","-",IF(D13=Type1,0,K13+IF(INDEX(TaskPlan!H$7:H$18,MATCH($B13,TaskPlan!$B$7:$B$18,0),1)="",0,INDEX(TaskPlan!H$7:H$18,MATCH($B13,TaskPlan!$B$7:$B$18,0),1))))</f>
        <v>0</v>
      </c>
      <c r="J13" s="160">
        <f>IF($B13="-","-",IF(INDEX(TaskPlan!I$7:I$18,MATCH($B13,TaskPlan!$B$7:$B$18,0),1)="",0,INDEX(TaskPlan!I$7:I$18,MATCH($B13,TaskPlan!$B$7:$B$18,0),1)))</f>
        <v>0</v>
      </c>
      <c r="K13" s="160">
        <f>IF($B13="-","-",IF(INDEX(TaskPlan!J$7:J$18,MATCH($B13,TaskPlan!$B$7:$B$18,0),1)="",0,INDEX(TaskPlan!J$7:J$18,MATCH($B13,TaskPlan!$B$7:$B$18,0),1)))</f>
        <v>0</v>
      </c>
      <c r="L13" s="160">
        <f t="shared" ca="1" si="2"/>
        <v>24</v>
      </c>
      <c r="M13" s="218">
        <f>IF(D13=Type1,IFERROR(MATCH(D13,D14:$D$19,0)+ROW(D13)-7-B13,200),"")</f>
        <v>200</v>
      </c>
      <c r="N13" s="219" t="str">
        <f ca="1">IF(D13=Type1,IF(COUNTIF(OFFSET(N14,,,M13),Status1)=M13,Status1,IF(COUNTIF(OFFSET(N14,,,M13),Status2)&gt;0,Status2,IF(COUNTIF(OFFSET(N14,,,M13),Status4)=M13,Status4,Status3))),IF($B13="-","-",IF(LEN(INDEX(TaskPlan!K$7:K$206,MATCH($B13,TaskPlan!$B$7:$B$206,0),1))=0,"-",INDEX(TaskPlan!K$7:K$206,MATCH($B13,TaskPlan!$B$7:$B$206,0),1))))</f>
        <v>In Progress</v>
      </c>
      <c r="O13" s="164">
        <f t="shared" si="3"/>
        <v>1</v>
      </c>
      <c r="P13" s="164">
        <f t="shared" ca="1" si="4"/>
        <v>1</v>
      </c>
      <c r="Q13" s="160" t="str">
        <f t="shared" si="5"/>
        <v>7 - Phase 2: Design</v>
      </c>
      <c r="R13" s="257">
        <f t="shared" si="6"/>
        <v>3</v>
      </c>
      <c r="S13" s="247">
        <f t="shared" si="7"/>
        <v>0</v>
      </c>
      <c r="T13" s="247">
        <f t="shared" si="8"/>
        <v>0</v>
      </c>
      <c r="U13" s="247">
        <f t="shared" si="9"/>
        <v>0</v>
      </c>
      <c r="V13" s="247">
        <f t="shared" ca="1" si="10"/>
        <v>0</v>
      </c>
      <c r="W13" s="247">
        <f t="shared" ca="1" si="42"/>
        <v>0</v>
      </c>
      <c r="X13" s="235"/>
      <c r="Y13" s="221">
        <f t="shared" ca="1" si="11"/>
        <v>44946</v>
      </c>
      <c r="Z13" s="221">
        <f t="shared" ca="1" si="12"/>
        <v>44970</v>
      </c>
      <c r="AA13" s="221">
        <f t="shared" ca="1" si="13"/>
        <v>44946</v>
      </c>
      <c r="AB13" s="221">
        <f t="shared" ca="1" si="14"/>
        <v>44970</v>
      </c>
      <c r="AC13" s="162">
        <f t="shared" ca="1" si="15"/>
        <v>14</v>
      </c>
      <c r="AD13" s="162">
        <f t="shared" ca="1" si="16"/>
        <v>30</v>
      </c>
      <c r="AE13" s="162">
        <f t="shared" ca="1" si="17"/>
        <v>14</v>
      </c>
      <c r="AF13" s="162">
        <f t="shared" ca="1" si="43"/>
        <v>30</v>
      </c>
      <c r="AG13" s="162">
        <f t="shared" ca="1" si="44"/>
        <v>0</v>
      </c>
      <c r="AH13" s="222"/>
      <c r="AI13" s="163">
        <f t="array" ref="AI13">IF(BG13="",0,INDEX($AD$7:$AD$18,MATCH(""&amp;BG13,""&amp;$B$7:$B$18,0)))</f>
        <v>0</v>
      </c>
      <c r="AJ13" s="163">
        <f t="array" ref="AJ13">IF(BH13="",0,INDEX($AD$7:$AD$18,MATCH(""&amp;BH13,""&amp;$B$7:$B$18,0)))</f>
        <v>0</v>
      </c>
      <c r="AK13" s="163">
        <f t="array" ref="AK13">IF(BI13="",0,INDEX($AD$7:$AD$18,MATCH(""&amp;BI13,""&amp;$B$7:$B$18,0)))</f>
        <v>0</v>
      </c>
      <c r="AL13" s="163">
        <f t="array" ref="AL13">IF(BJ13="",0,INDEX($AD$7:$AD$18,MATCH(""&amp;BJ13,""&amp;$B$7:$B$18,0)))</f>
        <v>0</v>
      </c>
      <c r="AM13" s="163">
        <f t="array" ref="AM13">IF(BK13="",0,INDEX($AD$7:$AD$18,MATCH(""&amp;BK13,""&amp;$B$7:$B$18,0)))</f>
        <v>0</v>
      </c>
      <c r="AN13" s="163">
        <f t="array" ref="AN13">IF(BL13="",0,INDEX($AD$7:$AD$18,MATCH(""&amp;BL13,""&amp;$B$7:$B$18,0)))</f>
        <v>0</v>
      </c>
      <c r="AO13" s="163">
        <f t="array" ref="AO13">IF(BM13="",0,INDEX($AD$7:$AD$18,MATCH(""&amp;BM13,""&amp;$B$7:$B$18,0)))</f>
        <v>0</v>
      </c>
      <c r="AP13" s="163">
        <f t="array" ref="AP13">IF(BN13="",0,INDEX($AD$7:$AD$18,MATCH(""&amp;BN13,""&amp;$B$7:$B$18,0)))</f>
        <v>0</v>
      </c>
      <c r="AQ13" s="163">
        <f t="array" ref="AQ13">IF(BO13="",0,INDEX($AD$7:$AD$18,MATCH(""&amp;BO13,""&amp;$B$7:$B$18,0)))</f>
        <v>0</v>
      </c>
      <c r="AR13" s="163">
        <f t="array" ref="AR13">IF(BP13="",0,INDEX($AD$7:$AD$18,MATCH(""&amp;BP13,""&amp;$B$7:$B$18,0)))</f>
        <v>0</v>
      </c>
      <c r="AS13" s="223"/>
      <c r="AT13" s="163" t="str">
        <f t="array" ref="AT13">IF(BR13="","",INDEX($AE$7:$AE$18,MATCH(""&amp;BR13,""&amp;$B$7:$B$18,0)))</f>
        <v/>
      </c>
      <c r="AU13" s="163" t="str">
        <f t="array" ref="AU13">IF(BS13="","",INDEX($AE$7:$AE$18,MATCH(""&amp;BS13,""&amp;$B$7:$B$18,0)))</f>
        <v/>
      </c>
      <c r="AV13" s="163" t="str">
        <f t="array" ref="AV13">IF(BT13="","",INDEX($AE$7:$AE$18,MATCH(""&amp;BT13,""&amp;$B$7:$B$18,0)))</f>
        <v/>
      </c>
      <c r="AW13" s="163" t="str">
        <f t="array" ref="AW13">IF(BU13="","",INDEX($AE$7:$AE$18,MATCH(""&amp;BU13,""&amp;$B$7:$B$18,0)))</f>
        <v/>
      </c>
      <c r="AX13" s="163" t="str">
        <f t="array" ref="AX13">IF(BV13="","",INDEX($AE$7:$AE$18,MATCH(""&amp;BV13,""&amp;$B$7:$B$18,0)))</f>
        <v/>
      </c>
      <c r="AY13" s="163" t="str">
        <f t="array" ref="AY13">IF(BW13="","",INDEX($AE$7:$AE$18,MATCH(""&amp;BW13,""&amp;$B$7:$B$18,0)))</f>
        <v/>
      </c>
      <c r="AZ13" s="163" t="str">
        <f t="array" ref="AZ13">IF(BX13="","",INDEX($AE$7:$AE$18,MATCH(""&amp;BX13,""&amp;$B$7:$B$18,0)))</f>
        <v/>
      </c>
      <c r="BA13" s="163" t="str">
        <f t="array" ref="BA13">IF(BY13="","",INDEX($AE$7:$AE$18,MATCH(""&amp;BY13,""&amp;$B$7:$B$18,0)))</f>
        <v/>
      </c>
      <c r="BB13" s="163" t="str">
        <f t="array" ref="BB13">IF(BZ13="","",INDEX($AE$7:$AE$18,MATCH(""&amp;BZ13,""&amp;$B$7:$B$18,0)))</f>
        <v/>
      </c>
      <c r="BC13" s="163" t="str">
        <f t="array" ref="BC13">IF(CA13="","",INDEX($AE$7:$AE$18,MATCH(""&amp;CA13,""&amp;$B$7:$B$18,0)))</f>
        <v/>
      </c>
      <c r="BE13" s="160" t="str">
        <f t="shared" ca="1" si="45"/>
        <v>Yes</v>
      </c>
      <c r="BG13" s="164" t="str">
        <f t="array" ref="BG13">IFERROR(IF($D13=Type1,"",IF(INDEX($D$7:$D$18,IF($B13="-","-",TRIM(MID(SUBSTITUTE($H13,",",REPT(" ",LEN($H13))),(BG$6-1)*LEN($H13)+1,LEN($H13)))))=Type1,INDEX($BG$7:$BG$18,IF($B13="-","-",TRIM(MID(SUBSTITUTE($H13,",",REPT(" ",LEN($H13))),(BG$6-1)*LEN($H13)+1,LEN($H13))))),IF($B13="-","-",TRIM(MID(SUBSTITUTE($H13,",",REPT(" ",LEN($H13))),(BG$6-1)*LEN($H13)+1,LEN($H13)))))),"")</f>
        <v/>
      </c>
      <c r="BH13" s="164" t="str">
        <f t="array" ref="BH13">IFERROR(IF($D13=Type1,"",IF(INDEX($D$7:$D$18,IF($B13="-","-",TRIM(MID(SUBSTITUTE($H13,",",REPT(" ",LEN($H13))),(BH$6-1)*LEN($H13)+1,LEN($H13)))))=Type1,INDEX($BG$7:$BG$18,IF($B13="-","-",TRIM(MID(SUBSTITUTE($H13,",",REPT(" ",LEN($H13))),(BH$6-1)*LEN($H13)+1,LEN($H13))))),IF($B13="-","-",TRIM(MID(SUBSTITUTE($H13,",",REPT(" ",LEN($H13))),(BH$6-1)*LEN($H13)+1,LEN($H13)))))),"")</f>
        <v/>
      </c>
      <c r="BI13" s="164" t="str">
        <f t="array" ref="BI13">IFERROR(IF($D13=Type1,"",IF(INDEX($D$7:$D$18,IF($B13="-","-",TRIM(MID(SUBSTITUTE($H13,",",REPT(" ",LEN($H13))),(BI$6-1)*LEN($H13)+1,LEN($H13)))))=Type1,INDEX($BG$7:$BG$18,IF($B13="-","-",TRIM(MID(SUBSTITUTE($H13,",",REPT(" ",LEN($H13))),(BI$6-1)*LEN($H13)+1,LEN($H13))))),IF($B13="-","-",TRIM(MID(SUBSTITUTE($H13,",",REPT(" ",LEN($H13))),(BI$6-1)*LEN($H13)+1,LEN($H13)))))),"")</f>
        <v/>
      </c>
      <c r="BJ13" s="164" t="str">
        <f t="array" ref="BJ13">IFERROR(IF($D13=Type1,"",IF(INDEX($D$7:$D$18,IF($B13="-","-",TRIM(MID(SUBSTITUTE($H13,",",REPT(" ",LEN($H13))),(BJ$6-1)*LEN($H13)+1,LEN($H13)))))=Type1,INDEX($BG$7:$BG$18,IF($B13="-","-",TRIM(MID(SUBSTITUTE($H13,",",REPT(" ",LEN($H13))),(BJ$6-1)*LEN($H13)+1,LEN($H13))))),IF($B13="-","-",TRIM(MID(SUBSTITUTE($H13,",",REPT(" ",LEN($H13))),(BJ$6-1)*LEN($H13)+1,LEN($H13)))))),"")</f>
        <v/>
      </c>
      <c r="BK13" s="164" t="str">
        <f t="array" ref="BK13">IFERROR(IF($D13=Type1,"",IF(INDEX($D$7:$D$18,IF($B13="-","-",TRIM(MID(SUBSTITUTE($H13,",",REPT(" ",LEN($H13))),(BK$6-1)*LEN($H13)+1,LEN($H13)))))=Type1,INDEX($BG$7:$BG$18,IF($B13="-","-",TRIM(MID(SUBSTITUTE($H13,",",REPT(" ",LEN($H13))),(BK$6-1)*LEN($H13)+1,LEN($H13))))),IF($B13="-","-",TRIM(MID(SUBSTITUTE($H13,",",REPT(" ",LEN($H13))),(BK$6-1)*LEN($H13)+1,LEN($H13)))))),"")</f>
        <v/>
      </c>
      <c r="BL13" s="164" t="str">
        <f t="array" ref="BL13">IFERROR(IF($D13=Type1,"",IF(INDEX($D$7:$D$18,IF($B13="-","-",TRIM(MID(SUBSTITUTE($H13,",",REPT(" ",LEN($H13))),(BL$6-1)*LEN($H13)+1,LEN($H13)))))=Type1,INDEX($BG$7:$BG$18,IF($B13="-","-",TRIM(MID(SUBSTITUTE($H13,",",REPT(" ",LEN($H13))),(BL$6-1)*LEN($H13)+1,LEN($H13))))),IF($B13="-","-",TRIM(MID(SUBSTITUTE($H13,",",REPT(" ",LEN($H13))),(BL$6-1)*LEN($H13)+1,LEN($H13)))))),"")</f>
        <v/>
      </c>
      <c r="BM13" s="164" t="str">
        <f t="array" ref="BM13">IFERROR(IF($D13=Type1,"",IF(INDEX($D$7:$D$18,IF($B13="-","-",TRIM(MID(SUBSTITUTE($H13,",",REPT(" ",LEN($H13))),(BM$6-1)*LEN($H13)+1,LEN($H13)))))=Type1,INDEX($BG$7:$BG$18,IF($B13="-","-",TRIM(MID(SUBSTITUTE($H13,",",REPT(" ",LEN($H13))),(BM$6-1)*LEN($H13)+1,LEN($H13))))),IF($B13="-","-",TRIM(MID(SUBSTITUTE($H13,",",REPT(" ",LEN($H13))),(BM$6-1)*LEN($H13)+1,LEN($H13)))))),"")</f>
        <v/>
      </c>
      <c r="BN13" s="164" t="str">
        <f t="array" ref="BN13">IFERROR(IF($D13=Type1,"",IF(INDEX($D$7:$D$18,IF($B13="-","-",TRIM(MID(SUBSTITUTE($H13,",",REPT(" ",LEN($H13))),(BN$6-1)*LEN($H13)+1,LEN($H13)))))=Type1,INDEX($BG$7:$BG$18,IF($B13="-","-",TRIM(MID(SUBSTITUTE($H13,",",REPT(" ",LEN($H13))),(BN$6-1)*LEN($H13)+1,LEN($H13))))),IF($B13="-","-",TRIM(MID(SUBSTITUTE($H13,",",REPT(" ",LEN($H13))),(BN$6-1)*LEN($H13)+1,LEN($H13)))))),"")</f>
        <v/>
      </c>
      <c r="BO13" s="164" t="str">
        <f t="array" ref="BO13">IFERROR(IF($D13=Type1,"",IF(INDEX($D$7:$D$18,IF($B13="-","-",TRIM(MID(SUBSTITUTE($H13,",",REPT(" ",LEN($H13))),(BO$6-1)*LEN($H13)+1,LEN($H13)))))=Type1,INDEX($BG$7:$BG$18,IF($B13="-","-",TRIM(MID(SUBSTITUTE($H13,",",REPT(" ",LEN($H13))),(BO$6-1)*LEN($H13)+1,LEN($H13))))),IF($B13="-","-",TRIM(MID(SUBSTITUTE($H13,",",REPT(" ",LEN($H13))),(BO$6-1)*LEN($H13)+1,LEN($H13)))))),"")</f>
        <v/>
      </c>
      <c r="BP13" s="164" t="str">
        <f t="array" ref="BP13">IFERROR(IF($D13=Type1,"",IF(INDEX($D$7:$D$18,IF($B13="-","-",TRIM(MID(SUBSTITUTE($H13,",",REPT(" ",LEN($H13))),(BP$6-1)*LEN($H13)+1,LEN($H13)))))=Type1,INDEX($BG$7:$BG$18,IF($B13="-","-",TRIM(MID(SUBSTITUTE($H13,",",REPT(" ",LEN($H13))),(BP$6-1)*LEN($H13)+1,LEN($H13))))),IF($B13="-","-",TRIM(MID(SUBSTITUTE($H13,",",REPT(" ",LEN($H13))),(BP$6-1)*LEN($H13)+1,LEN($H13)))))),"")</f>
        <v/>
      </c>
      <c r="BQ13" s="165" t="str">
        <f t="shared" si="66"/>
        <v/>
      </c>
      <c r="BR13" s="166" t="str">
        <f t="array" ref="BR13">IF($B13="-","-",
IFERROR(INDEX(IDSourceRange,IF(MOD(SMALL(IF((""&amp;$BQ$7:$BQ$126)=(""&amp;$B13),ROW($BQ$7:$BQ$126)-ROW(INDEX($BQ$7:$BQ$126,1,1))+1),BR$6),200)=0,200,MOD(SMALL(IF((""&amp;$BQ$7:$BQ$126)=(""&amp;$B13),ROW($BQ$7:$BQ$126)-ROW(INDEX($BQ$7:$BQ$126,1,1))+1),BR$6),200)),1),""))</f>
        <v/>
      </c>
      <c r="BS13" s="164" t="str">
        <f t="array" ref="BS13">IF($B13="-","-",
IFERROR(INDEX(IDSourceRange,IF(MOD(SMALL(IF((""&amp;$BQ$7:$BQ$126)=(""&amp;$B13),ROW($BQ$7:$BQ$126)-ROW(INDEX($BQ$7:$BQ$126,1,1))+1),BS$6),200)=0,200,MOD(SMALL(IF((""&amp;$BQ$7:$BQ$126)=(""&amp;$B13),ROW($BQ$7:$BQ$126)-ROW(INDEX($BQ$7:$BQ$126,1,1))+1),BS$6),200)),1),""))</f>
        <v/>
      </c>
      <c r="BT13" s="164" t="str">
        <f t="array" ref="BT13">IF($B13="-","-",
IFERROR(INDEX(IDSourceRange,IF(MOD(SMALL(IF((""&amp;$BQ$7:$BQ$126)=(""&amp;$B13),ROW($BQ$7:$BQ$126)-ROW(INDEX($BQ$7:$BQ$126,1,1))+1),BT$6),200)=0,200,MOD(SMALL(IF((""&amp;$BQ$7:$BQ$126)=(""&amp;$B13),ROW($BQ$7:$BQ$126)-ROW(INDEX($BQ$7:$BQ$126,1,1))+1),BT$6),200)),1),""))</f>
        <v/>
      </c>
      <c r="BU13" s="164" t="str">
        <f t="array" ref="BU13">IF($B13="-","-",
IFERROR(INDEX(IDSourceRange,IF(MOD(SMALL(IF((""&amp;$BQ$7:$BQ$126)=(""&amp;$B13),ROW($BQ$7:$BQ$126)-ROW(INDEX($BQ$7:$BQ$126,1,1))+1),BU$6),200)=0,200,MOD(SMALL(IF((""&amp;$BQ$7:$BQ$126)=(""&amp;$B13),ROW($BQ$7:$BQ$126)-ROW(INDEX($BQ$7:$BQ$126,1,1))+1),BU$6),200)),1),""))</f>
        <v/>
      </c>
      <c r="BV13" s="164" t="str">
        <f t="array" ref="BV13">IF($B13="-","-",
IFERROR(INDEX(IDSourceRange,IF(MOD(SMALL(IF((""&amp;$BQ$7:$BQ$126)=(""&amp;$B13),ROW($BQ$7:$BQ$126)-ROW(INDEX($BQ$7:$BQ$126,1,1))+1),BV$6),200)=0,200,MOD(SMALL(IF((""&amp;$BQ$7:$BQ$126)=(""&amp;$B13),ROW($BQ$7:$BQ$126)-ROW(INDEX($BQ$7:$BQ$126,1,1))+1),BV$6),200)),1),""))</f>
        <v/>
      </c>
      <c r="BW13" s="164" t="str">
        <f t="array" ref="BW13">IF($B13="-","-",
IFERROR(INDEX(IDSourceRange,IF(MOD(SMALL(IF((""&amp;$BQ$7:$BQ$126)=(""&amp;$B13),ROW($BQ$7:$BQ$126)-ROW(INDEX($BQ$7:$BQ$126,1,1))+1),BW$6),200)=0,200,MOD(SMALL(IF((""&amp;$BQ$7:$BQ$126)=(""&amp;$B13),ROW($BQ$7:$BQ$126)-ROW(INDEX($BQ$7:$BQ$126,1,1))+1),BW$6),200)),1),""))</f>
        <v/>
      </c>
      <c r="BX13" s="164" t="str">
        <f t="array" ref="BX13">IF($B13="-","-",
IFERROR(INDEX(IDSourceRange,IF(MOD(SMALL(IF((""&amp;$BQ$7:$BQ$126)=(""&amp;$B13),ROW($BQ$7:$BQ$126)-ROW(INDEX($BQ$7:$BQ$126,1,1))+1),BX$6),200)=0,200,MOD(SMALL(IF((""&amp;$BQ$7:$BQ$126)=(""&amp;$B13),ROW($BQ$7:$BQ$126)-ROW(INDEX($BQ$7:$BQ$126,1,1))+1),BX$6),200)),1),""))</f>
        <v/>
      </c>
      <c r="BY13" s="164" t="str">
        <f t="array" ref="BY13">IF($B13="-","-",
IFERROR(INDEX(IDSourceRange,IF(MOD(SMALL(IF((""&amp;$BQ$7:$BQ$126)=(""&amp;$B13),ROW($BQ$7:$BQ$126)-ROW(INDEX($BQ$7:$BQ$126,1,1))+1),BY$6),200)=0,200,MOD(SMALL(IF((""&amp;$BQ$7:$BQ$126)=(""&amp;$B13),ROW($BQ$7:$BQ$126)-ROW(INDEX($BQ$7:$BQ$126,1,1))+1),BY$6),200)),1),""))</f>
        <v/>
      </c>
      <c r="BZ13" s="164" t="str">
        <f t="array" ref="BZ13">IF($B13="-","-",
IFERROR(INDEX(IDSourceRange,IF(MOD(SMALL(IF((""&amp;$BQ$7:$BQ$126)=(""&amp;$B13),ROW($BQ$7:$BQ$126)-ROW(INDEX($BQ$7:$BQ$126,1,1))+1),BZ$6),200)=0,200,MOD(SMALL(IF((""&amp;$BQ$7:$BQ$126)=(""&amp;$B13),ROW($BQ$7:$BQ$126)-ROW(INDEX($BQ$7:$BQ$126,1,1))+1),BZ$6),200)),1),""))</f>
        <v/>
      </c>
      <c r="CA13" s="164" t="str">
        <f t="array" ref="CA13">IF($B13="-","-",
IFERROR(INDEX(IDSourceRange,IF(MOD(SMALL(IF((""&amp;$BQ$7:$BQ$126)=(""&amp;$B13),ROW($BQ$7:$BQ$126)-ROW(INDEX($BQ$7:$BQ$126,1,1))+1),CA$6),200)=0,200,MOD(SMALL(IF((""&amp;$BQ$7:$BQ$126)=(""&amp;$B13),ROW($BQ$7:$BQ$126)-ROW(INDEX($BQ$7:$BQ$126,1,1))+1),CA$6),200)),1),""))</f>
        <v/>
      </c>
      <c r="CB13" s="167" t="str">
        <f t="shared" si="67"/>
        <v/>
      </c>
      <c r="CC13" s="164">
        <f t="array" ref="CC13">IF($B13="-","-",SUM(IF(LEN(BR13:CA13)&gt;0,1,0)))</f>
        <v>0</v>
      </c>
      <c r="CD13" s="164">
        <f t="array" ref="CD13">IF($B13="-","-",SUM(IF(LEN(BG13:BP13)&gt;0,1,0)))</f>
        <v>0</v>
      </c>
      <c r="CN13" s="225">
        <f t="shared" ca="1" si="68"/>
        <v>44933</v>
      </c>
      <c r="CO13" s="226" t="str">
        <f t="array" aca="1" ref="CO13" ca="1">IF(NETWORKDAYS.INTL(CN13,CN13,weekendOption,holidaysList)=1,MAX($CO$6:CO12)+1,"")</f>
        <v/>
      </c>
      <c r="CQ13" s="226" t="str">
        <f t="shared" si="18"/>
        <v>7 - Phase 2: Design</v>
      </c>
      <c r="CR13" s="227"/>
      <c r="CT13" s="218">
        <f ca="1">IF(AND( Y13&lt;= DATE(yearC,Calculations!$CT$5+1,1)-1,CY13&gt;=DATE(yearC,Calculations!$CT$5,1)),1,0)</f>
        <v>1</v>
      </c>
      <c r="CU13" s="164">
        <f t="shared" si="46"/>
        <v>1</v>
      </c>
      <c r="CV13" s="164">
        <f t="shared" si="19"/>
        <v>1</v>
      </c>
      <c r="CW13" s="164">
        <f t="shared" si="20"/>
        <v>1</v>
      </c>
      <c r="CX13" s="164">
        <f t="shared" ca="1" si="47"/>
        <v>1</v>
      </c>
      <c r="CY13" s="221">
        <f t="shared" ca="1" si="48"/>
        <v>44970</v>
      </c>
      <c r="CZ13" s="228"/>
      <c r="DA13" s="168" t="str">
        <f t="array" aca="1" ref="DA13" ca="1">IFERROR(IF(LEN(INDEX($CO$7:$CO$737,MATCH(DA$6,$CN$7:$CN$737,0)))=0,"",IF($CX13=0,"",IF(AND(DA$6&gt;=$Y13,DA$6&lt;=$CY13),IF(CZ13&lt;&gt;"",CZ13,IF(MAX(DA$7:DA12)&lt;=COUNT(DA$7:DA12),MAX(DA$7:DA12)+1,SMALL(IF(COUNTIF(DA$7:DA12,$EI$7:$EI$16)=0,$EI$7:$EI$16,""),1))),""))),"")</f>
        <v/>
      </c>
      <c r="DB13" s="168" t="str">
        <f t="array" aca="1" ref="DB13" ca="1">IFERROR(IF(LEN(INDEX($CO$7:$CO$737,MATCH(DB$6,$CN$7:$CN$737,0)))=0,"",IF($CX13=0,"",IF(AND(DB$6&gt;=$Y13,DB$6&lt;=$CY13),IF(DA13&lt;&gt;"",DA13,IF(MAX(DB$7:DB12)&lt;=COUNT(DB$7:DB12),MAX(DB$7:DB12)+1,SMALL(IF(COUNTIF(DB$7:DB12,$EI$7:$EI$16)=0,$EI$7:$EI$16,""),1))),""))),"")</f>
        <v/>
      </c>
      <c r="DC13" s="168" t="str">
        <f t="array" aca="1" ref="DC13" ca="1">IFERROR(IF(LEN(INDEX($CO$7:$CO$737,MATCH(DC$6,$CN$7:$CN$737,0)))=0,"",IF($CX13=0,"",IF(AND(DC$6&gt;=$Y13,DC$6&lt;=$CY13),IF(DB13&lt;&gt;"",DB13,IF(MAX(DC$7:DC12)&lt;=COUNT(DC$7:DC12),MAX(DC$7:DC12)+1,SMALL(IF(COUNTIF(DC$7:DC12,$EI$7:$EI$16)=0,$EI$7:$EI$16,""),1))),""))),"")</f>
        <v/>
      </c>
      <c r="DD13" s="168" t="str">
        <f t="array" aca="1" ref="DD13" ca="1">IFERROR(IF(LEN(INDEX($CO$7:$CO$737,MATCH(DD$6,$CN$7:$CN$737,0)))=0,"",IF($CX13=0,"",IF(AND(DD$6&gt;=$Y13,DD$6&lt;=$CY13),IF(DC13&lt;&gt;"",DC13,IF(MAX(DD$7:DD12)&lt;=COUNT(DD$7:DD12),MAX(DD$7:DD12)+1,SMALL(IF(COUNTIF(DD$7:DD12,$EI$7:$EI$16)=0,$EI$7:$EI$16,""),1))),""))),"")</f>
        <v/>
      </c>
      <c r="DE13" s="168" t="str">
        <f t="array" aca="1" ref="DE13" ca="1">IFERROR(IF(LEN(INDEX($CO$7:$CO$737,MATCH(DE$6,$CN$7:$CN$737,0)))=0,"",IF($CX13=0,"",IF(AND(DE$6&gt;=$Y13,DE$6&lt;=$CY13),IF(DD13&lt;&gt;"",DD13,IF(MAX(DE$7:DE12)&lt;=COUNT(DE$7:DE12),MAX(DE$7:DE12)+1,SMALL(IF(COUNTIF(DE$7:DE12,$EI$7:$EI$16)=0,$EI$7:$EI$16,""),1))),""))),"")</f>
        <v/>
      </c>
      <c r="DF13" s="168" t="str">
        <f t="array" aca="1" ref="DF13" ca="1">IFERROR(IF(LEN(INDEX($CO$7:$CO$737,MATCH(DF$6,$CN$7:$CN$737,0)))=0,"",IF($CX13=0,"",IF(AND(DF$6&gt;=$Y13,DF$6&lt;=$CY13),IF(DE13&lt;&gt;"",DE13,IF(MAX(DF$7:DF12)&lt;=COUNT(DF$7:DF12),MAX(DF$7:DF12)+1,SMALL(IF(COUNTIF(DF$7:DF12,$EI$7:$EI$16)=0,$EI$7:$EI$16,""),1))),""))),"")</f>
        <v/>
      </c>
      <c r="DG13" s="168" t="str">
        <f t="array" aca="1" ref="DG13" ca="1">IFERROR(IF(LEN(INDEX($CO$7:$CO$737,MATCH(DG$6,$CN$7:$CN$737,0)))=0,"",IF($CX13=0,"",IF(AND(DG$6&gt;=$Y13,DG$6&lt;=$CY13),IF(DF13&lt;&gt;"",DF13,IF(MAX(DG$7:DG12)&lt;=COUNT(DG$7:DG12),MAX(DG$7:DG12)+1,SMALL(IF(COUNTIF(DG$7:DG12,$EI$7:$EI$16)=0,$EI$7:$EI$16,""),1))),""))),"")</f>
        <v/>
      </c>
      <c r="DH13" s="168" t="str">
        <f t="array" aca="1" ref="DH13" ca="1">IFERROR(IF(LEN(INDEX($CO$7:$CO$737,MATCH(DH$6,$CN$7:$CN$737,0)))=0,"",IF($CX13=0,"",IF(AND(DH$6&gt;=$Y13,DH$6&lt;=$CY13),IF(DG13&lt;&gt;"",DG13,IF(MAX(DH$7:DH12)&lt;=COUNT(DH$7:DH12),MAX(DH$7:DH12)+1,SMALL(IF(COUNTIF(DH$7:DH12,$EI$7:$EI$16)=0,$EI$7:$EI$16,""),1))),""))),"")</f>
        <v/>
      </c>
      <c r="DI13" s="168" t="str">
        <f t="array" aca="1" ref="DI13" ca="1">IFERROR(IF(LEN(INDEX($CO$7:$CO$737,MATCH(DI$6,$CN$7:$CN$737,0)))=0,"",IF($CX13=0,"",IF(AND(DI$6&gt;=$Y13,DI$6&lt;=$CY13),IF(DH13&lt;&gt;"",DH13,IF(MAX(DI$7:DI12)&lt;=COUNT(DI$7:DI12),MAX(DI$7:DI12)+1,SMALL(IF(COUNTIF(DI$7:DI12,$EI$7:$EI$16)=0,$EI$7:$EI$16,""),1))),""))),"")</f>
        <v/>
      </c>
      <c r="DJ13" s="168" t="str">
        <f t="array" aca="1" ref="DJ13" ca="1">IFERROR(IF(LEN(INDEX($CO$7:$CO$737,MATCH(DJ$6,$CN$7:$CN$737,0)))=0,"",IF($CX13=0,"",IF(AND(DJ$6&gt;=$Y13,DJ$6&lt;=$CY13),IF(DI13&lt;&gt;"",DI13,IF(MAX(DJ$7:DJ12)&lt;=COUNT(DJ$7:DJ12),MAX(DJ$7:DJ12)+1,SMALL(IF(COUNTIF(DJ$7:DJ12,$EI$7:$EI$16)=0,$EI$7:$EI$16,""),1))),""))),"")</f>
        <v/>
      </c>
      <c r="DK13" s="168" t="str">
        <f t="array" aca="1" ref="DK13" ca="1">IFERROR(IF(LEN(INDEX($CO$7:$CO$737,MATCH(DK$6,$CN$7:$CN$737,0)))=0,"",IF($CX13=0,"",IF(AND(DK$6&gt;=$Y13,DK$6&lt;=$CY13),IF(DJ13&lt;&gt;"",DJ13,IF(MAX(DK$7:DK12)&lt;=COUNT(DK$7:DK12),MAX(DK$7:DK12)+1,SMALL(IF(COUNTIF(DK$7:DK12,$EI$7:$EI$16)=0,$EI$7:$EI$16,""),1))),""))),"")</f>
        <v/>
      </c>
      <c r="DL13" s="168" t="str">
        <f t="array" aca="1" ref="DL13" ca="1">IFERROR(IF(LEN(INDEX($CO$7:$CO$737,MATCH(DL$6,$CN$7:$CN$737,0)))=0,"",IF($CX13=0,"",IF(AND(DL$6&gt;=$Y13,DL$6&lt;=$CY13),IF(DK13&lt;&gt;"",DK13,IF(MAX(DL$7:DL12)&lt;=COUNT(DL$7:DL12),MAX(DL$7:DL12)+1,SMALL(IF(COUNTIF(DL$7:DL12,$EI$7:$EI$16)=0,$EI$7:$EI$16,""),1))),""))),"")</f>
        <v/>
      </c>
      <c r="DM13" s="168" t="str">
        <f t="array" aca="1" ref="DM13" ca="1">IFERROR(IF(LEN(INDEX($CO$7:$CO$737,MATCH(DM$6,$CN$7:$CN$737,0)))=0,"",IF($CX13=0,"",IF(AND(DM$6&gt;=$Y13,DM$6&lt;=$CY13),IF(DL13&lt;&gt;"",DL13,IF(MAX(DM$7:DM12)&lt;=COUNT(DM$7:DM12),MAX(DM$7:DM12)+1,SMALL(IF(COUNTIF(DM$7:DM12,$EI$7:$EI$16)=0,$EI$7:$EI$16,""),1))),""))),"")</f>
        <v/>
      </c>
      <c r="DN13" s="168" t="str">
        <f t="array" aca="1" ref="DN13" ca="1">IFERROR(IF(LEN(INDEX($CO$7:$CO$737,MATCH(DN$6,$CN$7:$CN$737,0)))=0,"",IF($CX13=0,"",IF(AND(DN$6&gt;=$Y13,DN$6&lt;=$CY13),IF(DM13&lt;&gt;"",DM13,IF(MAX(DN$7:DN12)&lt;=COUNT(DN$7:DN12),MAX(DN$7:DN12)+1,SMALL(IF(COUNTIF(DN$7:DN12,$EI$7:$EI$16)=0,$EI$7:$EI$16,""),1))),""))),"")</f>
        <v/>
      </c>
      <c r="DO13" s="168" t="str">
        <f t="array" aca="1" ref="DO13" ca="1">IFERROR(IF(LEN(INDEX($CO$7:$CO$737,MATCH(DO$6,$CN$7:$CN$737,0)))=0,"",IF($CX13=0,"",IF(AND(DO$6&gt;=$Y13,DO$6&lt;=$CY13),IF(DN13&lt;&gt;"",DN13,IF(MAX(DO$7:DO12)&lt;=COUNT(DO$7:DO12),MAX(DO$7:DO12)+1,SMALL(IF(COUNTIF(DO$7:DO12,$EI$7:$EI$16)=0,$EI$7:$EI$16,""),1))),""))),"")</f>
        <v/>
      </c>
      <c r="DP13" s="168" t="str">
        <f t="array" aca="1" ref="DP13" ca="1">IFERROR(IF(LEN(INDEX($CO$7:$CO$737,MATCH(DP$6,$CN$7:$CN$737,0)))=0,"",IF($CX13=0,"",IF(AND(DP$6&gt;=$Y13,DP$6&lt;=$CY13),IF(DO13&lt;&gt;"",DO13,IF(MAX(DP$7:DP12)&lt;=COUNT(DP$7:DP12),MAX(DP$7:DP12)+1,SMALL(IF(COUNTIF(DP$7:DP12,$EI$7:$EI$16)=0,$EI$7:$EI$16,""),1))),""))),"")</f>
        <v/>
      </c>
      <c r="DQ13" s="168" t="str">
        <f t="array" aca="1" ref="DQ13" ca="1">IFERROR(IF(LEN(INDEX($CO$7:$CO$737,MATCH(DQ$6,$CN$7:$CN$737,0)))=0,"",IF($CX13=0,"",IF(AND(DQ$6&gt;=$Y13,DQ$6&lt;=$CY13),IF(DP13&lt;&gt;"",DP13,IF(MAX(DQ$7:DQ12)&lt;=COUNT(DQ$7:DQ12),MAX(DQ$7:DQ12)+1,SMALL(IF(COUNTIF(DQ$7:DQ12,$EI$7:$EI$16)=0,$EI$7:$EI$16,""),1))),""))),"")</f>
        <v/>
      </c>
      <c r="DR13" s="168" t="str">
        <f t="array" aca="1" ref="DR13" ca="1">IFERROR(IF(LEN(INDEX($CO$7:$CO$737,MATCH(DR$6,$CN$7:$CN$737,0)))=0,"",IF($CX13=0,"",IF(AND(DR$6&gt;=$Y13,DR$6&lt;=$CY13),IF(DQ13&lt;&gt;"",DQ13,IF(MAX(DR$7:DR12)&lt;=COUNT(DR$7:DR12),MAX(DR$7:DR12)+1,SMALL(IF(COUNTIF(DR$7:DR12,$EI$7:$EI$16)=0,$EI$7:$EI$16,""),1))),""))),"")</f>
        <v/>
      </c>
      <c r="DS13" s="168" t="str">
        <f t="array" aca="1" ref="DS13" ca="1">IFERROR(IF(LEN(INDEX($CO$7:$CO$737,MATCH(DS$6,$CN$7:$CN$737,0)))=0,"",IF($CX13=0,"",IF(AND(DS$6&gt;=$Y13,DS$6&lt;=$CY13),IF(DR13&lt;&gt;"",DR13,IF(MAX(DS$7:DS12)&lt;=COUNT(DS$7:DS12),MAX(DS$7:DS12)+1,SMALL(IF(COUNTIF(DS$7:DS12,$EI$7:$EI$16)=0,$EI$7:$EI$16,""),1))),""))),"")</f>
        <v/>
      </c>
      <c r="DT13" s="168">
        <f t="array" aca="1" ref="DT13" ca="1">IFERROR(IF(LEN(INDEX($CO$7:$CO$737,MATCH(DT$6,$CN$7:$CN$737,0)))=0,"",IF($CX13=0,"",IF(AND(DT$6&gt;=$Y13,DT$6&lt;=$CY13),IF(DS13&lt;&gt;"",DS13,IF(MAX(DT$7:DT12)&lt;=COUNT(DT$7:DT12),MAX(DT$7:DT12)+1,SMALL(IF(COUNTIF(DT$7:DT12,$EI$7:$EI$16)=0,$EI$7:$EI$16,""),1))),""))),"")</f>
        <v>4</v>
      </c>
      <c r="DU13" s="168" t="str">
        <f t="array" aca="1" ref="DU13" ca="1">IFERROR(IF(LEN(INDEX($CO$7:$CO$737,MATCH(DU$6,$CN$7:$CN$737,0)))=0,"",IF($CX13=0,"",IF(AND(DU$6&gt;=$Y13,DU$6&lt;=$CY13),IF(DT13&lt;&gt;"",DT13,IF(MAX(DU$7:DU12)&lt;=COUNT(DU$7:DU12),MAX(DU$7:DU12)+1,SMALL(IF(COUNTIF(DU$7:DU12,$EI$7:$EI$16)=0,$EI$7:$EI$16,""),1))),""))),"")</f>
        <v/>
      </c>
      <c r="DV13" s="168" t="str">
        <f t="array" aca="1" ref="DV13" ca="1">IFERROR(IF(LEN(INDEX($CO$7:$CO$737,MATCH(DV$6,$CN$7:$CN$737,0)))=0,"",IF($CX13=0,"",IF(AND(DV$6&gt;=$Y13,DV$6&lt;=$CY13),IF(DU13&lt;&gt;"",DU13,IF(MAX(DV$7:DV12)&lt;=COUNT(DV$7:DV12),MAX(DV$7:DV12)+1,SMALL(IF(COUNTIF(DV$7:DV12,$EI$7:$EI$16)=0,$EI$7:$EI$16,""),1))),""))),"")</f>
        <v/>
      </c>
      <c r="DW13" s="168">
        <f t="array" aca="1" ref="DW13" ca="1">IFERROR(IF(LEN(INDEX($CO$7:$CO$737,MATCH(DW$6,$CN$7:$CN$737,0)))=0,"",IF($CX13=0,"",IF(AND(DW$6&gt;=$Y13,DW$6&lt;=$CY13),IF(DV13&lt;&gt;"",DV13,IF(MAX(DW$7:DW12)&lt;=COUNT(DW$7:DW12),MAX(DW$7:DW12)+1,SMALL(IF(COUNTIF(DW$7:DW12,$EI$7:$EI$16)=0,$EI$7:$EI$16,""),1))),""))),"")</f>
        <v>3</v>
      </c>
      <c r="DX13" s="168">
        <f t="array" aca="1" ref="DX13" ca="1">IFERROR(IF(LEN(INDEX($CO$7:$CO$737,MATCH(DX$6,$CN$7:$CN$737,0)))=0,"",IF($CX13=0,"",IF(AND(DX$6&gt;=$Y13,DX$6&lt;=$CY13),IF(DW13&lt;&gt;"",DW13,IF(MAX(DX$7:DX12)&lt;=COUNT(DX$7:DX12),MAX(DX$7:DX12)+1,SMALL(IF(COUNTIF(DX$7:DX12,$EI$7:$EI$16)=0,$EI$7:$EI$16,""),1))),""))),"")</f>
        <v>3</v>
      </c>
      <c r="DY13" s="168">
        <f t="array" aca="1" ref="DY13" ca="1">IFERROR(IF(LEN(INDEX($CO$7:$CO$737,MATCH(DY$6,$CN$7:$CN$737,0)))=0,"",IF($CX13=0,"",IF(AND(DY$6&gt;=$Y13,DY$6&lt;=$CY13),IF(DX13&lt;&gt;"",DX13,IF(MAX(DY$7:DY12)&lt;=COUNT(DY$7:DY12),MAX(DY$7:DY12)+1,SMALL(IF(COUNTIF(DY$7:DY12,$EI$7:$EI$16)=0,$EI$7:$EI$16,""),1))),""))),"")</f>
        <v>3</v>
      </c>
      <c r="DZ13" s="168">
        <f t="array" aca="1" ref="DZ13" ca="1">IFERROR(IF(LEN(INDEX($CO$7:$CO$737,MATCH(DZ$6,$CN$7:$CN$737,0)))=0,"",IF($CX13=0,"",IF(AND(DZ$6&gt;=$Y13,DZ$6&lt;=$CY13),IF(DY13&lt;&gt;"",DY13,IF(MAX(DZ$7:DZ12)&lt;=COUNT(DZ$7:DZ12),MAX(DZ$7:DZ12)+1,SMALL(IF(COUNTIF(DZ$7:DZ12,$EI$7:$EI$16)=0,$EI$7:$EI$16,""),1))),""))),"")</f>
        <v>3</v>
      </c>
      <c r="EA13" s="168">
        <f t="array" aca="1" ref="EA13" ca="1">IFERROR(IF(LEN(INDEX($CO$7:$CO$737,MATCH(EA$6,$CN$7:$CN$737,0)))=0,"",IF($CX13=0,"",IF(AND(EA$6&gt;=$Y13,EA$6&lt;=$CY13),IF(DZ13&lt;&gt;"",DZ13,IF(MAX(EA$7:EA12)&lt;=COUNT(EA$7:EA12),MAX(EA$7:EA12)+1,SMALL(IF(COUNTIF(EA$7:EA12,$EI$7:$EI$16)=0,$EI$7:$EI$16,""),1))),""))),"")</f>
        <v>3</v>
      </c>
      <c r="EB13" s="168" t="str">
        <f t="array" aca="1" ref="EB13" ca="1">IFERROR(IF(LEN(INDEX($CO$7:$CO$737,MATCH(EB$6,$CN$7:$CN$737,0)))=0,"",IF($CX13=0,"",IF(AND(EB$6&gt;=$Y13,EB$6&lt;=$CY13),IF(EA13&lt;&gt;"",EA13,IF(MAX(EB$7:EB12)&lt;=COUNT(EB$7:EB12),MAX(EB$7:EB12)+1,SMALL(IF(COUNTIF(EB$7:EB12,$EI$7:$EI$16)=0,$EI$7:$EI$16,""),1))),""))),"")</f>
        <v/>
      </c>
      <c r="EC13" s="168" t="str">
        <f t="array" aca="1" ref="EC13" ca="1">IFERROR(IF(LEN(INDEX($CO$7:$CO$737,MATCH(EC$6,$CN$7:$CN$737,0)))=0,"",IF($CX13=0,"",IF(AND(EC$6&gt;=$Y13,EC$6&lt;=$CY13),IF(EB13&lt;&gt;"",EB13,IF(MAX(EC$7:EC12)&lt;=COUNT(EC$7:EC12),MAX(EC$7:EC12)+1,SMALL(IF(COUNTIF(EC$7:EC12,$EI$7:$EI$16)=0,$EI$7:$EI$16,""),1))),""))),"")</f>
        <v/>
      </c>
      <c r="ED13" s="168">
        <f t="array" aca="1" ref="ED13" ca="1">IFERROR(IF(LEN(INDEX($CO$7:$CO$737,MATCH(ED$6,$CN$7:$CN$737,0)))=0,"",IF($CX13=0,"",IF(AND(ED$6&gt;=$Y13,ED$6&lt;=$CY13),IF(EC13&lt;&gt;"",EC13,IF(MAX(ED$7:ED12)&lt;=COUNT(ED$7:ED12),MAX(ED$7:ED12)+1,SMALL(IF(COUNTIF(ED$7:ED12,$EI$7:$EI$16)=0,$EI$7:$EI$16,""),1))),""))),"")</f>
        <v>1</v>
      </c>
      <c r="EE13" s="168">
        <f t="array" aca="1" ref="EE13" ca="1">IFERROR(IF(LEN(INDEX($CO$7:$CO$737,MATCH(EE$6,$CN$7:$CN$737,0)))=0,"",IF($CX13=0,"",IF(AND(EE$6&gt;=$Y13,EE$6&lt;=$CY13),IF(ED13&lt;&gt;"",ED13,IF(MAX(EE$7:EE12)&lt;=COUNT(EE$7:EE12),MAX(EE$7:EE12)+1,SMALL(IF(COUNTIF(EE$7:EE12,$EI$7:$EI$16)=0,$EI$7:$EI$16,""),1))),""))),"")</f>
        <v>1</v>
      </c>
      <c r="EG13" s="229">
        <f t="shared" ca="1" si="49"/>
        <v>4</v>
      </c>
      <c r="EI13" s="197">
        <v>7</v>
      </c>
      <c r="EK13" s="230">
        <f t="shared" si="21"/>
        <v>7</v>
      </c>
      <c r="EL13" s="230">
        <f t="array" ref="EL13">IFERROR(SMALL($EK$7:$EK$18,ROW()-ROW($EK$6)),"")</f>
        <v>7</v>
      </c>
      <c r="EM13" s="230" t="str">
        <f t="shared" si="22"/>
        <v>Phase 2: Design</v>
      </c>
      <c r="EN13" s="230" t="str">
        <f t="shared" si="23"/>
        <v>P</v>
      </c>
      <c r="EO13" s="231">
        <f t="shared" ca="1" si="24"/>
        <v>44946</v>
      </c>
      <c r="EP13" s="231">
        <f t="shared" ca="1" si="25"/>
        <v>44970</v>
      </c>
      <c r="EQ13" s="230">
        <f t="shared" ca="1" si="26"/>
        <v>24</v>
      </c>
      <c r="ER13" s="231">
        <f t="shared" ca="1" si="27"/>
        <v>44970</v>
      </c>
      <c r="ES13" s="259" t="str">
        <f t="shared" si="28"/>
        <v>Low</v>
      </c>
      <c r="ET13" s="259" t="str">
        <f t="shared" ca="1" si="29"/>
        <v>In Progress</v>
      </c>
      <c r="EU13" s="257">
        <f t="shared" si="30"/>
        <v>3</v>
      </c>
      <c r="EV13" s="257">
        <f t="shared" ca="1" si="31"/>
        <v>2</v>
      </c>
      <c r="EX13" s="232">
        <v>7</v>
      </c>
      <c r="EY13" s="230" t="str">
        <f>IFERROR(IF(LEN(INDEX(Settings!I$10:I$52,Calculations!$EX13))=0,"",INDEX(Settings!I$10:I$52,Calculations!$EX13)),"")</f>
        <v>Alyce Milner</v>
      </c>
      <c r="EZ13" s="230">
        <f t="shared" si="50"/>
        <v>7</v>
      </c>
      <c r="FA13" s="230" t="str">
        <f t="shared" si="32"/>
        <v>Alyce Milner</v>
      </c>
      <c r="FB13" s="230">
        <f t="shared" si="51"/>
        <v>7</v>
      </c>
      <c r="FC13" s="230" t="str">
        <f>IFERROR(IF(LEN(INDEX(Settings!J$10:J$52,Calculations!$EX13))=0,"",INDEX(Settings!J$10:J$52,Calculations!$EX13)),"")</f>
        <v>Operations</v>
      </c>
      <c r="FD13" s="230" t="str">
        <f>IF(IF(LEN(FC13)=0,"",COUNTIF($FC$7:FC13,FC13))=1,EX13,"")</f>
        <v/>
      </c>
      <c r="FE13" s="230" t="str">
        <f t="shared" si="33"/>
        <v/>
      </c>
      <c r="FR13" s="164">
        <f t="shared" si="69"/>
        <v>0</v>
      </c>
      <c r="FS13" s="164">
        <f t="shared" ca="1" si="56"/>
        <v>2023</v>
      </c>
      <c r="FT13" s="197" t="s">
        <v>64</v>
      </c>
      <c r="FU13" s="164" t="str">
        <f t="shared" ca="1" si="57"/>
        <v>2023-July</v>
      </c>
      <c r="FV13" s="221">
        <f t="shared" ca="1" si="34"/>
        <v>45108</v>
      </c>
      <c r="GF13" s="230" t="str">
        <f t="shared" si="61"/>
        <v>Alyce Milner</v>
      </c>
      <c r="GG13" s="230">
        <f t="shared" ca="1" si="35"/>
        <v>1</v>
      </c>
      <c r="GH13" s="230">
        <f t="shared" ca="1" si="36"/>
        <v>3</v>
      </c>
      <c r="GI13" s="230">
        <f ca="1">IFERROR(COUNTIF($GH$6:GH12,GH13)+GH13,"")</f>
        <v>6</v>
      </c>
      <c r="GK13" s="232">
        <v>7</v>
      </c>
      <c r="GL13" s="230" t="str">
        <f t="shared" ca="1" si="37"/>
        <v>Jane Best</v>
      </c>
      <c r="GM13" s="230">
        <f t="shared" ca="1" si="38"/>
        <v>1</v>
      </c>
      <c r="GO13" s="230">
        <f t="shared" si="39"/>
        <v>7</v>
      </c>
      <c r="GP13" s="234" t="str">
        <f t="shared" si="40"/>
        <v/>
      </c>
      <c r="GQ13" s="234" t="str">
        <f t="shared" si="41"/>
        <v/>
      </c>
      <c r="GR13" s="234" t="str">
        <f t="shared" si="62"/>
        <v/>
      </c>
      <c r="GS13" s="234" t="str">
        <f t="shared" si="63"/>
        <v/>
      </c>
      <c r="GT13" s="234" t="str">
        <f t="shared" si="63"/>
        <v/>
      </c>
      <c r="GU13" s="234" t="str">
        <f t="shared" si="63"/>
        <v/>
      </c>
      <c r="GV13" s="234" t="str">
        <f t="shared" si="64"/>
        <v/>
      </c>
      <c r="GW13" s="234" t="str">
        <f t="shared" si="65"/>
        <v/>
      </c>
      <c r="GY13" s="170"/>
    </row>
    <row r="14" spans="2:207" x14ac:dyDescent="0.25">
      <c r="B14" s="164">
        <f>IF(MAX($B$6:B13)+1&gt;countall,"-",MAX($B$6:B13)+1)</f>
        <v>8</v>
      </c>
      <c r="C14" s="164" t="str">
        <f>IF($B14="-","-",""&amp;INDEX(TaskPlan!C$7:C$18,MATCH($B14,TaskPlan!$B$7:$B$18,0),1))</f>
        <v>Medium</v>
      </c>
      <c r="D14" s="164" t="str">
        <f>IF($B14="-","-",""&amp;INDEX(TaskPlan!D$7:D$18,MATCH($B14,TaskPlan!$B$7:$B$18,0),1))</f>
        <v>T</v>
      </c>
      <c r="E14" s="164" t="str">
        <f>IF($B14="-","-",INDEX(TaskPlan!E$7:E$18,MATCH($B14,TaskPlan!$B$7:$B$18,0),1))</f>
        <v xml:space="preserve">Create detailed design specifications </v>
      </c>
      <c r="F14" s="164" t="str">
        <f>IF($B14="-","-",IF(LEN(INDEX(TaskPlan!F$7:F$18,MATCH($B14,TaskPlan!$B$7:$B$18,0),1))=0,"",INDEX(TaskPlan!F$7:F$18,MATCH($B14,TaskPlan!$B$7:$B$18,0),1)))</f>
        <v>Macauley Peck</v>
      </c>
      <c r="G14" s="164" t="str">
        <f t="shared" si="1"/>
        <v>Finance</v>
      </c>
      <c r="H14" s="164" t="str">
        <f>IF($B14="-","-",IF(INDEX(TaskPlan!G$7:G$18,MATCH($B14,TaskPlan!$B$7:$B$18,0),1)="","",INDEX(TaskPlan!G$7:G$18,MATCH($B14,TaskPlan!$B$7:$B$18,0),1)))</f>
        <v>6</v>
      </c>
      <c r="I14" s="160">
        <f>IF($B14="-","-",IF(D14=Type1,0,K14+IF(INDEX(TaskPlan!H$7:H$18,MATCH($B14,TaskPlan!$B$7:$B$18,0),1)="",0,INDEX(TaskPlan!H$7:H$18,MATCH($B14,TaskPlan!$B$7:$B$18,0),1))))</f>
        <v>15</v>
      </c>
      <c r="J14" s="160">
        <f>IF($B14="-","-",IF(INDEX(TaskPlan!I$7:I$18,MATCH($B14,TaskPlan!$B$7:$B$18,0),1)="",0,INDEX(TaskPlan!I$7:I$18,MATCH($B14,TaskPlan!$B$7:$B$18,0),1)))</f>
        <v>1</v>
      </c>
      <c r="K14" s="160">
        <f>IF($B14="-","-",IF(INDEX(TaskPlan!J$7:J$18,MATCH($B14,TaskPlan!$B$7:$B$18,0),1)="",0,INDEX(TaskPlan!J$7:J$18,MATCH($B14,TaskPlan!$B$7:$B$18,0),1)))</f>
        <v>0</v>
      </c>
      <c r="L14" s="160">
        <f t="shared" si="2"/>
        <v>15</v>
      </c>
      <c r="M14" s="218" t="str">
        <f>IF(D14=Type1,IFERROR(MATCH(D14,D15:$D$19,0)+ROW(D14)-7-B14,200),"")</f>
        <v/>
      </c>
      <c r="N14" s="219" t="str">
        <f ca="1">IF(D14=Type1,IF(COUNTIF(OFFSET(N15,,,M14),Status1)=M14,Status1,IF(COUNTIF(OFFSET(N15,,,M14),Status2)&gt;0,Status2,IF(COUNTIF(OFFSET(N15,,,M14),Status4)=M14,Status4,Status3))),IF($B14="-","-",IF(LEN(INDEX(TaskPlan!K$7:K$206,MATCH($B14,TaskPlan!$B$7:$B$206,0),1))=0,"-",INDEX(TaskPlan!K$7:K$206,MATCH($B14,TaskPlan!$B$7:$B$206,0),1))))</f>
        <v>In progress</v>
      </c>
      <c r="O14" s="164">
        <f t="shared" si="3"/>
        <v>1</v>
      </c>
      <c r="P14" s="164">
        <f t="shared" ca="1" si="4"/>
        <v>1</v>
      </c>
      <c r="Q14" s="160" t="str">
        <f t="shared" si="5"/>
        <v xml:space="preserve">8 - Create detailed design specifications </v>
      </c>
      <c r="R14" s="257">
        <f t="shared" si="6"/>
        <v>2</v>
      </c>
      <c r="S14" s="247">
        <f t="shared" si="7"/>
        <v>0</v>
      </c>
      <c r="T14" s="247">
        <f t="shared" si="8"/>
        <v>0</v>
      </c>
      <c r="U14" s="247">
        <f t="shared" si="9"/>
        <v>0</v>
      </c>
      <c r="V14" s="247">
        <f t="shared" ca="1" si="10"/>
        <v>0</v>
      </c>
      <c r="W14" s="247">
        <f t="shared" ca="1" si="42"/>
        <v>0</v>
      </c>
      <c r="X14" s="235"/>
      <c r="Y14" s="221">
        <f t="shared" ca="1" si="11"/>
        <v>44949</v>
      </c>
      <c r="Z14" s="221">
        <f t="shared" ca="1" si="12"/>
        <v>44970</v>
      </c>
      <c r="AA14" s="221">
        <f t="shared" ca="1" si="13"/>
        <v>44949</v>
      </c>
      <c r="AB14" s="221">
        <f t="shared" ca="1" si="14"/>
        <v>44970</v>
      </c>
      <c r="AC14" s="162">
        <f t="shared" ca="1" si="15"/>
        <v>15</v>
      </c>
      <c r="AD14" s="162">
        <f t="shared" ca="1" si="16"/>
        <v>30</v>
      </c>
      <c r="AE14" s="162">
        <f t="shared" ca="1" si="17"/>
        <v>15</v>
      </c>
      <c r="AF14" s="162">
        <f t="shared" ca="1" si="43"/>
        <v>30</v>
      </c>
      <c r="AG14" s="162">
        <f t="shared" ca="1" si="44"/>
        <v>0</v>
      </c>
      <c r="AH14" s="222"/>
      <c r="AI14" s="163">
        <f t="array" aca="1" ref="AI14" ca="1">IF(BG14="",0,INDEX($AD$7:$AD$18,MATCH(""&amp;BG14,""&amp;$B$7:$B$18,0)))</f>
        <v>14</v>
      </c>
      <c r="AJ14" s="163">
        <f t="array" ref="AJ14">IF(BH14="",0,INDEX($AD$7:$AD$18,MATCH(""&amp;BH14,""&amp;$B$7:$B$18,0)))</f>
        <v>0</v>
      </c>
      <c r="AK14" s="163">
        <f t="array" ref="AK14">IF(BI14="",0,INDEX($AD$7:$AD$18,MATCH(""&amp;BI14,""&amp;$B$7:$B$18,0)))</f>
        <v>0</v>
      </c>
      <c r="AL14" s="163">
        <f t="array" ref="AL14">IF(BJ14="",0,INDEX($AD$7:$AD$18,MATCH(""&amp;BJ14,""&amp;$B$7:$B$18,0)))</f>
        <v>0</v>
      </c>
      <c r="AM14" s="163">
        <f t="array" ref="AM14">IF(BK14="",0,INDEX($AD$7:$AD$18,MATCH(""&amp;BK14,""&amp;$B$7:$B$18,0)))</f>
        <v>0</v>
      </c>
      <c r="AN14" s="163">
        <f t="array" ref="AN14">IF(BL14="",0,INDEX($AD$7:$AD$18,MATCH(""&amp;BL14,""&amp;$B$7:$B$18,0)))</f>
        <v>0</v>
      </c>
      <c r="AO14" s="163">
        <f t="array" ref="AO14">IF(BM14="",0,INDEX($AD$7:$AD$18,MATCH(""&amp;BM14,""&amp;$B$7:$B$18,0)))</f>
        <v>0</v>
      </c>
      <c r="AP14" s="163">
        <f t="array" ref="AP14">IF(BN14="",0,INDEX($AD$7:$AD$18,MATCH(""&amp;BN14,""&amp;$B$7:$B$18,0)))</f>
        <v>0</v>
      </c>
      <c r="AQ14" s="163">
        <f t="array" ref="AQ14">IF(BO14="",0,INDEX($AD$7:$AD$18,MATCH(""&amp;BO14,""&amp;$B$7:$B$18,0)))</f>
        <v>0</v>
      </c>
      <c r="AR14" s="163">
        <f t="array" ref="AR14">IF(BP14="",0,INDEX($AD$7:$AD$18,MATCH(""&amp;BP14,""&amp;$B$7:$B$18,0)))</f>
        <v>0</v>
      </c>
      <c r="AS14" s="223"/>
      <c r="AT14" s="163" t="str">
        <f t="array" ref="AT14">IF(BR14="","",INDEX($AE$7:$AE$18,MATCH(""&amp;BR14,""&amp;$B$7:$B$18,0)))</f>
        <v/>
      </c>
      <c r="AU14" s="163" t="str">
        <f t="array" ref="AU14">IF(BS14="","",INDEX($AE$7:$AE$18,MATCH(""&amp;BS14,""&amp;$B$7:$B$18,0)))</f>
        <v/>
      </c>
      <c r="AV14" s="163" t="str">
        <f t="array" ref="AV14">IF(BT14="","",INDEX($AE$7:$AE$18,MATCH(""&amp;BT14,""&amp;$B$7:$B$18,0)))</f>
        <v/>
      </c>
      <c r="AW14" s="163" t="str">
        <f t="array" ref="AW14">IF(BU14="","",INDEX($AE$7:$AE$18,MATCH(""&amp;BU14,""&amp;$B$7:$B$18,0)))</f>
        <v/>
      </c>
      <c r="AX14" s="163" t="str">
        <f t="array" ref="AX14">IF(BV14="","",INDEX($AE$7:$AE$18,MATCH(""&amp;BV14,""&amp;$B$7:$B$18,0)))</f>
        <v/>
      </c>
      <c r="AY14" s="163" t="str">
        <f t="array" ref="AY14">IF(BW14="","",INDEX($AE$7:$AE$18,MATCH(""&amp;BW14,""&amp;$B$7:$B$18,0)))</f>
        <v/>
      </c>
      <c r="AZ14" s="163" t="str">
        <f t="array" ref="AZ14">IF(BX14="","",INDEX($AE$7:$AE$18,MATCH(""&amp;BX14,""&amp;$B$7:$B$18,0)))</f>
        <v/>
      </c>
      <c r="BA14" s="163" t="str">
        <f t="array" ref="BA14">IF(BY14="","",INDEX($AE$7:$AE$18,MATCH(""&amp;BY14,""&amp;$B$7:$B$18,0)))</f>
        <v/>
      </c>
      <c r="BB14" s="163" t="str">
        <f t="array" ref="BB14">IF(BZ14="","",INDEX($AE$7:$AE$18,MATCH(""&amp;BZ14,""&amp;$B$7:$B$18,0)))</f>
        <v/>
      </c>
      <c r="BC14" s="163" t="str">
        <f t="array" ref="BC14">IF(CA14="","",INDEX($AE$7:$AE$18,MATCH(""&amp;CA14,""&amp;$B$7:$B$18,0)))</f>
        <v/>
      </c>
      <c r="BE14" s="160" t="str">
        <f t="shared" ca="1" si="45"/>
        <v>Yes</v>
      </c>
      <c r="BG14" s="164" t="str">
        <f t="array" ref="BG14">IFERROR(IF($D14=Type1,"",IF(INDEX($D$7:$D$18,IF($B14="-","-",TRIM(MID(SUBSTITUTE($H14,",",REPT(" ",LEN($H14))),(BG$6-1)*LEN($H14)+1,LEN($H14)))))=Type1,INDEX($BG$7:$BG$18,IF($B14="-","-",TRIM(MID(SUBSTITUTE($H14,",",REPT(" ",LEN($H14))),(BG$6-1)*LEN($H14)+1,LEN($H14))))),IF($B14="-","-",TRIM(MID(SUBSTITUTE($H14,",",REPT(" ",LEN($H14))),(BG$6-1)*LEN($H14)+1,LEN($H14)))))),"")</f>
        <v>6</v>
      </c>
      <c r="BH14" s="164" t="str">
        <f t="array" ref="BH14">IFERROR(IF($D14=Type1,"",IF(INDEX($D$7:$D$18,IF($B14="-","-",TRIM(MID(SUBSTITUTE($H14,",",REPT(" ",LEN($H14))),(BH$6-1)*LEN($H14)+1,LEN($H14)))))=Type1,INDEX($BG$7:$BG$18,IF($B14="-","-",TRIM(MID(SUBSTITUTE($H14,",",REPT(" ",LEN($H14))),(BH$6-1)*LEN($H14)+1,LEN($H14))))),IF($B14="-","-",TRIM(MID(SUBSTITUTE($H14,",",REPT(" ",LEN($H14))),(BH$6-1)*LEN($H14)+1,LEN($H14)))))),"")</f>
        <v/>
      </c>
      <c r="BI14" s="164" t="str">
        <f t="array" ref="BI14">IFERROR(IF($D14=Type1,"",IF(INDEX($D$7:$D$18,IF($B14="-","-",TRIM(MID(SUBSTITUTE($H14,",",REPT(" ",LEN($H14))),(BI$6-1)*LEN($H14)+1,LEN($H14)))))=Type1,INDEX($BG$7:$BG$18,IF($B14="-","-",TRIM(MID(SUBSTITUTE($H14,",",REPT(" ",LEN($H14))),(BI$6-1)*LEN($H14)+1,LEN($H14))))),IF($B14="-","-",TRIM(MID(SUBSTITUTE($H14,",",REPT(" ",LEN($H14))),(BI$6-1)*LEN($H14)+1,LEN($H14)))))),"")</f>
        <v/>
      </c>
      <c r="BJ14" s="164" t="str">
        <f t="array" ref="BJ14">IFERROR(IF($D14=Type1,"",IF(INDEX($D$7:$D$18,IF($B14="-","-",TRIM(MID(SUBSTITUTE($H14,",",REPT(" ",LEN($H14))),(BJ$6-1)*LEN($H14)+1,LEN($H14)))))=Type1,INDEX($BG$7:$BG$18,IF($B14="-","-",TRIM(MID(SUBSTITUTE($H14,",",REPT(" ",LEN($H14))),(BJ$6-1)*LEN($H14)+1,LEN($H14))))),IF($B14="-","-",TRIM(MID(SUBSTITUTE($H14,",",REPT(" ",LEN($H14))),(BJ$6-1)*LEN($H14)+1,LEN($H14)))))),"")</f>
        <v/>
      </c>
      <c r="BK14" s="164" t="str">
        <f t="array" ref="BK14">IFERROR(IF($D14=Type1,"",IF(INDEX($D$7:$D$18,IF($B14="-","-",TRIM(MID(SUBSTITUTE($H14,",",REPT(" ",LEN($H14))),(BK$6-1)*LEN($H14)+1,LEN($H14)))))=Type1,INDEX($BG$7:$BG$18,IF($B14="-","-",TRIM(MID(SUBSTITUTE($H14,",",REPT(" ",LEN($H14))),(BK$6-1)*LEN($H14)+1,LEN($H14))))),IF($B14="-","-",TRIM(MID(SUBSTITUTE($H14,",",REPT(" ",LEN($H14))),(BK$6-1)*LEN($H14)+1,LEN($H14)))))),"")</f>
        <v/>
      </c>
      <c r="BL14" s="164" t="str">
        <f t="array" ref="BL14">IFERROR(IF($D14=Type1,"",IF(INDEX($D$7:$D$18,IF($B14="-","-",TRIM(MID(SUBSTITUTE($H14,",",REPT(" ",LEN($H14))),(BL$6-1)*LEN($H14)+1,LEN($H14)))))=Type1,INDEX($BG$7:$BG$18,IF($B14="-","-",TRIM(MID(SUBSTITUTE($H14,",",REPT(" ",LEN($H14))),(BL$6-1)*LEN($H14)+1,LEN($H14))))),IF($B14="-","-",TRIM(MID(SUBSTITUTE($H14,",",REPT(" ",LEN($H14))),(BL$6-1)*LEN($H14)+1,LEN($H14)))))),"")</f>
        <v/>
      </c>
      <c r="BM14" s="164" t="str">
        <f t="array" ref="BM14">IFERROR(IF($D14=Type1,"",IF(INDEX($D$7:$D$18,IF($B14="-","-",TRIM(MID(SUBSTITUTE($H14,",",REPT(" ",LEN($H14))),(BM$6-1)*LEN($H14)+1,LEN($H14)))))=Type1,INDEX($BG$7:$BG$18,IF($B14="-","-",TRIM(MID(SUBSTITUTE($H14,",",REPT(" ",LEN($H14))),(BM$6-1)*LEN($H14)+1,LEN($H14))))),IF($B14="-","-",TRIM(MID(SUBSTITUTE($H14,",",REPT(" ",LEN($H14))),(BM$6-1)*LEN($H14)+1,LEN($H14)))))),"")</f>
        <v/>
      </c>
      <c r="BN14" s="164" t="str">
        <f t="array" ref="BN14">IFERROR(IF($D14=Type1,"",IF(INDEX($D$7:$D$18,IF($B14="-","-",TRIM(MID(SUBSTITUTE($H14,",",REPT(" ",LEN($H14))),(BN$6-1)*LEN($H14)+1,LEN($H14)))))=Type1,INDEX($BG$7:$BG$18,IF($B14="-","-",TRIM(MID(SUBSTITUTE($H14,",",REPT(" ",LEN($H14))),(BN$6-1)*LEN($H14)+1,LEN($H14))))),IF($B14="-","-",TRIM(MID(SUBSTITUTE($H14,",",REPT(" ",LEN($H14))),(BN$6-1)*LEN($H14)+1,LEN($H14)))))),"")</f>
        <v/>
      </c>
      <c r="BO14" s="164" t="str">
        <f t="array" ref="BO14">IFERROR(IF($D14=Type1,"",IF(INDEX($D$7:$D$18,IF($B14="-","-",TRIM(MID(SUBSTITUTE($H14,",",REPT(" ",LEN($H14))),(BO$6-1)*LEN($H14)+1,LEN($H14)))))=Type1,INDEX($BG$7:$BG$18,IF($B14="-","-",TRIM(MID(SUBSTITUTE($H14,",",REPT(" ",LEN($H14))),(BO$6-1)*LEN($H14)+1,LEN($H14))))),IF($B14="-","-",TRIM(MID(SUBSTITUTE($H14,",",REPT(" ",LEN($H14))),(BO$6-1)*LEN($H14)+1,LEN($H14)))))),"")</f>
        <v/>
      </c>
      <c r="BP14" s="164" t="str">
        <f t="array" ref="BP14">IFERROR(IF($D14=Type1,"",IF(INDEX($D$7:$D$18,IF($B14="-","-",TRIM(MID(SUBSTITUTE($H14,",",REPT(" ",LEN($H14))),(BP$6-1)*LEN($H14)+1,LEN($H14)))))=Type1,INDEX($BG$7:$BG$18,IF($B14="-","-",TRIM(MID(SUBSTITUTE($H14,",",REPT(" ",LEN($H14))),(BP$6-1)*LEN($H14)+1,LEN($H14))))),IF($B14="-","-",TRIM(MID(SUBSTITUTE($H14,",",REPT(" ",LEN($H14))),(BP$6-1)*LEN($H14)+1,LEN($H14)))))),"")</f>
        <v/>
      </c>
      <c r="BQ14" s="165" t="str">
        <f t="shared" si="66"/>
        <v>6</v>
      </c>
      <c r="BR14" s="166" t="str">
        <f t="array" ref="BR14">IF($B14="-","-",
IFERROR(INDEX(IDSourceRange,IF(MOD(SMALL(IF((""&amp;$BQ$7:$BQ$126)=(""&amp;$B14),ROW($BQ$7:$BQ$126)-ROW(INDEX($BQ$7:$BQ$126,1,1))+1),BR$6),200)=0,200,MOD(SMALL(IF((""&amp;$BQ$7:$BQ$126)=(""&amp;$B14),ROW($BQ$7:$BQ$126)-ROW(INDEX($BQ$7:$BQ$126,1,1))+1),BR$6),200)),1),""))</f>
        <v/>
      </c>
      <c r="BS14" s="164" t="str">
        <f t="array" ref="BS14">IF($B14="-","-",
IFERROR(INDEX(IDSourceRange,IF(MOD(SMALL(IF((""&amp;$BQ$7:$BQ$126)=(""&amp;$B14),ROW($BQ$7:$BQ$126)-ROW(INDEX($BQ$7:$BQ$126,1,1))+1),BS$6),200)=0,200,MOD(SMALL(IF((""&amp;$BQ$7:$BQ$126)=(""&amp;$B14),ROW($BQ$7:$BQ$126)-ROW(INDEX($BQ$7:$BQ$126,1,1))+1),BS$6),200)),1),""))</f>
        <v/>
      </c>
      <c r="BT14" s="164" t="str">
        <f t="array" ref="BT14">IF($B14="-","-",
IFERROR(INDEX(IDSourceRange,IF(MOD(SMALL(IF((""&amp;$BQ$7:$BQ$126)=(""&amp;$B14),ROW($BQ$7:$BQ$126)-ROW(INDEX($BQ$7:$BQ$126,1,1))+1),BT$6),200)=0,200,MOD(SMALL(IF((""&amp;$BQ$7:$BQ$126)=(""&amp;$B14),ROW($BQ$7:$BQ$126)-ROW(INDEX($BQ$7:$BQ$126,1,1))+1),BT$6),200)),1),""))</f>
        <v/>
      </c>
      <c r="BU14" s="164" t="str">
        <f t="array" ref="BU14">IF($B14="-","-",
IFERROR(INDEX(IDSourceRange,IF(MOD(SMALL(IF((""&amp;$BQ$7:$BQ$126)=(""&amp;$B14),ROW($BQ$7:$BQ$126)-ROW(INDEX($BQ$7:$BQ$126,1,1))+1),BU$6),200)=0,200,MOD(SMALL(IF((""&amp;$BQ$7:$BQ$126)=(""&amp;$B14),ROW($BQ$7:$BQ$126)-ROW(INDEX($BQ$7:$BQ$126,1,1))+1),BU$6),200)),1),""))</f>
        <v/>
      </c>
      <c r="BV14" s="164" t="str">
        <f t="array" ref="BV14">IF($B14="-","-",
IFERROR(INDEX(IDSourceRange,IF(MOD(SMALL(IF((""&amp;$BQ$7:$BQ$126)=(""&amp;$B14),ROW($BQ$7:$BQ$126)-ROW(INDEX($BQ$7:$BQ$126,1,1))+1),BV$6),200)=0,200,MOD(SMALL(IF((""&amp;$BQ$7:$BQ$126)=(""&amp;$B14),ROW($BQ$7:$BQ$126)-ROW(INDEX($BQ$7:$BQ$126,1,1))+1),BV$6),200)),1),""))</f>
        <v/>
      </c>
      <c r="BW14" s="164" t="str">
        <f t="array" ref="BW14">IF($B14="-","-",
IFERROR(INDEX(IDSourceRange,IF(MOD(SMALL(IF((""&amp;$BQ$7:$BQ$126)=(""&amp;$B14),ROW($BQ$7:$BQ$126)-ROW(INDEX($BQ$7:$BQ$126,1,1))+1),BW$6),200)=0,200,MOD(SMALL(IF((""&amp;$BQ$7:$BQ$126)=(""&amp;$B14),ROW($BQ$7:$BQ$126)-ROW(INDEX($BQ$7:$BQ$126,1,1))+1),BW$6),200)),1),""))</f>
        <v/>
      </c>
      <c r="BX14" s="164" t="str">
        <f t="array" ref="BX14">IF($B14="-","-",
IFERROR(INDEX(IDSourceRange,IF(MOD(SMALL(IF((""&amp;$BQ$7:$BQ$126)=(""&amp;$B14),ROW($BQ$7:$BQ$126)-ROW(INDEX($BQ$7:$BQ$126,1,1))+1),BX$6),200)=0,200,MOD(SMALL(IF((""&amp;$BQ$7:$BQ$126)=(""&amp;$B14),ROW($BQ$7:$BQ$126)-ROW(INDEX($BQ$7:$BQ$126,1,1))+1),BX$6),200)),1),""))</f>
        <v/>
      </c>
      <c r="BY14" s="164" t="str">
        <f t="array" ref="BY14">IF($B14="-","-",
IFERROR(INDEX(IDSourceRange,IF(MOD(SMALL(IF((""&amp;$BQ$7:$BQ$126)=(""&amp;$B14),ROW($BQ$7:$BQ$126)-ROW(INDEX($BQ$7:$BQ$126,1,1))+1),BY$6),200)=0,200,MOD(SMALL(IF((""&amp;$BQ$7:$BQ$126)=(""&amp;$B14),ROW($BQ$7:$BQ$126)-ROW(INDEX($BQ$7:$BQ$126,1,1))+1),BY$6),200)),1),""))</f>
        <v/>
      </c>
      <c r="BZ14" s="164" t="str">
        <f t="array" ref="BZ14">IF($B14="-","-",
IFERROR(INDEX(IDSourceRange,IF(MOD(SMALL(IF((""&amp;$BQ$7:$BQ$126)=(""&amp;$B14),ROW($BQ$7:$BQ$126)-ROW(INDEX($BQ$7:$BQ$126,1,1))+1),BZ$6),200)=0,200,MOD(SMALL(IF((""&amp;$BQ$7:$BQ$126)=(""&amp;$B14),ROW($BQ$7:$BQ$126)-ROW(INDEX($BQ$7:$BQ$126,1,1))+1),BZ$6),200)),1),""))</f>
        <v/>
      </c>
      <c r="CA14" s="164" t="str">
        <f t="array" ref="CA14">IF($B14="-","-",
IFERROR(INDEX(IDSourceRange,IF(MOD(SMALL(IF((""&amp;$BQ$7:$BQ$126)=(""&amp;$B14),ROW($BQ$7:$BQ$126)-ROW(INDEX($BQ$7:$BQ$126,1,1))+1),CA$6),200)=0,200,MOD(SMALL(IF((""&amp;$BQ$7:$BQ$126)=(""&amp;$B14),ROW($BQ$7:$BQ$126)-ROW(INDEX($BQ$7:$BQ$126,1,1))+1),CA$6),200)),1),""))</f>
        <v/>
      </c>
      <c r="CB14" s="167" t="str">
        <f t="shared" si="67"/>
        <v/>
      </c>
      <c r="CC14" s="164">
        <f t="array" ref="CC14">IF($B14="-","-",SUM(IF(LEN(BR14:CA14)&gt;0,1,0)))</f>
        <v>0</v>
      </c>
      <c r="CD14" s="164">
        <f t="array" ref="CD14">IF($B14="-","-",SUM(IF(LEN(BG14:BP14)&gt;0,1,0)))</f>
        <v>1</v>
      </c>
      <c r="CH14" s="237" t="s">
        <v>55</v>
      </c>
      <c r="CI14" s="238" t="str">
        <f>IF(CI11=2,"0000000", CI15&amp;CI16&amp;CI17&amp;CI18&amp;CI19&amp;CI20&amp;CI21)</f>
        <v>0000011</v>
      </c>
      <c r="CN14" s="225">
        <f t="shared" ca="1" si="68"/>
        <v>44934</v>
      </c>
      <c r="CO14" s="226" t="str">
        <f t="array" aca="1" ref="CO14" ca="1">IF(NETWORKDAYS.INTL(CN14,CN14,weekendOption,holidaysList)=1,MAX($CO$6:CO13)+1,"")</f>
        <v/>
      </c>
      <c r="CQ14" s="226" t="str">
        <f t="shared" si="18"/>
        <v xml:space="preserve">8 - Create detailed design specifications </v>
      </c>
      <c r="CR14" s="227"/>
      <c r="CT14" s="218">
        <f ca="1">IF(AND( Y14&lt;= DATE(yearC,Calculations!$CT$5+1,1)-1,CY14&gt;=DATE(yearC,Calculations!$CT$5,1)),1,0)</f>
        <v>1</v>
      </c>
      <c r="CU14" s="164">
        <f t="shared" si="46"/>
        <v>1</v>
      </c>
      <c r="CV14" s="164">
        <f t="shared" si="19"/>
        <v>1</v>
      </c>
      <c r="CW14" s="164">
        <f t="shared" si="20"/>
        <v>1</v>
      </c>
      <c r="CX14" s="164">
        <f t="shared" ca="1" si="47"/>
        <v>1</v>
      </c>
      <c r="CY14" s="221">
        <f t="shared" ca="1" si="48"/>
        <v>44970</v>
      </c>
      <c r="CZ14" s="228"/>
      <c r="DA14" s="168" t="str">
        <f t="array" aca="1" ref="DA14" ca="1">IFERROR(IF(LEN(INDEX($CO$7:$CO$737,MATCH(DA$6,$CN$7:$CN$737,0)))=0,"",IF($CX14=0,"",IF(AND(DA$6&gt;=$Y14,DA$6&lt;=$CY14),IF(CZ14&lt;&gt;"",CZ14,IF(MAX(DA$7:DA13)&lt;=COUNT(DA$7:DA13),MAX(DA$7:DA13)+1,SMALL(IF(COUNTIF(DA$7:DA13,$EI$7:$EI$16)=0,$EI$7:$EI$16,""),1))),""))),"")</f>
        <v/>
      </c>
      <c r="DB14" s="168" t="str">
        <f t="array" aca="1" ref="DB14" ca="1">IFERROR(IF(LEN(INDEX($CO$7:$CO$737,MATCH(DB$6,$CN$7:$CN$737,0)))=0,"",IF($CX14=0,"",IF(AND(DB$6&gt;=$Y14,DB$6&lt;=$CY14),IF(DA14&lt;&gt;"",DA14,IF(MAX(DB$7:DB13)&lt;=COUNT(DB$7:DB13),MAX(DB$7:DB13)+1,SMALL(IF(COUNTIF(DB$7:DB13,$EI$7:$EI$16)=0,$EI$7:$EI$16,""),1))),""))),"")</f>
        <v/>
      </c>
      <c r="DC14" s="168" t="str">
        <f t="array" aca="1" ref="DC14" ca="1">IFERROR(IF(LEN(INDEX($CO$7:$CO$737,MATCH(DC$6,$CN$7:$CN$737,0)))=0,"",IF($CX14=0,"",IF(AND(DC$6&gt;=$Y14,DC$6&lt;=$CY14),IF(DB14&lt;&gt;"",DB14,IF(MAX(DC$7:DC13)&lt;=COUNT(DC$7:DC13),MAX(DC$7:DC13)+1,SMALL(IF(COUNTIF(DC$7:DC13,$EI$7:$EI$16)=0,$EI$7:$EI$16,""),1))),""))),"")</f>
        <v/>
      </c>
      <c r="DD14" s="168" t="str">
        <f t="array" aca="1" ref="DD14" ca="1">IFERROR(IF(LEN(INDEX($CO$7:$CO$737,MATCH(DD$6,$CN$7:$CN$737,0)))=0,"",IF($CX14=0,"",IF(AND(DD$6&gt;=$Y14,DD$6&lt;=$CY14),IF(DC14&lt;&gt;"",DC14,IF(MAX(DD$7:DD13)&lt;=COUNT(DD$7:DD13),MAX(DD$7:DD13)+1,SMALL(IF(COUNTIF(DD$7:DD13,$EI$7:$EI$16)=0,$EI$7:$EI$16,""),1))),""))),"")</f>
        <v/>
      </c>
      <c r="DE14" s="168" t="str">
        <f t="array" aca="1" ref="DE14" ca="1">IFERROR(IF(LEN(INDEX($CO$7:$CO$737,MATCH(DE$6,$CN$7:$CN$737,0)))=0,"",IF($CX14=0,"",IF(AND(DE$6&gt;=$Y14,DE$6&lt;=$CY14),IF(DD14&lt;&gt;"",DD14,IF(MAX(DE$7:DE13)&lt;=COUNT(DE$7:DE13),MAX(DE$7:DE13)+1,SMALL(IF(COUNTIF(DE$7:DE13,$EI$7:$EI$16)=0,$EI$7:$EI$16,""),1))),""))),"")</f>
        <v/>
      </c>
      <c r="DF14" s="168" t="str">
        <f t="array" aca="1" ref="DF14" ca="1">IFERROR(IF(LEN(INDEX($CO$7:$CO$737,MATCH(DF$6,$CN$7:$CN$737,0)))=0,"",IF($CX14=0,"",IF(AND(DF$6&gt;=$Y14,DF$6&lt;=$CY14),IF(DE14&lt;&gt;"",DE14,IF(MAX(DF$7:DF13)&lt;=COUNT(DF$7:DF13),MAX(DF$7:DF13)+1,SMALL(IF(COUNTIF(DF$7:DF13,$EI$7:$EI$16)=0,$EI$7:$EI$16,""),1))),""))),"")</f>
        <v/>
      </c>
      <c r="DG14" s="168" t="str">
        <f t="array" aca="1" ref="DG14" ca="1">IFERROR(IF(LEN(INDEX($CO$7:$CO$737,MATCH(DG$6,$CN$7:$CN$737,0)))=0,"",IF($CX14=0,"",IF(AND(DG$6&gt;=$Y14,DG$6&lt;=$CY14),IF(DF14&lt;&gt;"",DF14,IF(MAX(DG$7:DG13)&lt;=COUNT(DG$7:DG13),MAX(DG$7:DG13)+1,SMALL(IF(COUNTIF(DG$7:DG13,$EI$7:$EI$16)=0,$EI$7:$EI$16,""),1))),""))),"")</f>
        <v/>
      </c>
      <c r="DH14" s="168" t="str">
        <f t="array" aca="1" ref="DH14" ca="1">IFERROR(IF(LEN(INDEX($CO$7:$CO$737,MATCH(DH$6,$CN$7:$CN$737,0)))=0,"",IF($CX14=0,"",IF(AND(DH$6&gt;=$Y14,DH$6&lt;=$CY14),IF(DG14&lt;&gt;"",DG14,IF(MAX(DH$7:DH13)&lt;=COUNT(DH$7:DH13),MAX(DH$7:DH13)+1,SMALL(IF(COUNTIF(DH$7:DH13,$EI$7:$EI$16)=0,$EI$7:$EI$16,""),1))),""))),"")</f>
        <v/>
      </c>
      <c r="DI14" s="168" t="str">
        <f t="array" aca="1" ref="DI14" ca="1">IFERROR(IF(LEN(INDEX($CO$7:$CO$737,MATCH(DI$6,$CN$7:$CN$737,0)))=0,"",IF($CX14=0,"",IF(AND(DI$6&gt;=$Y14,DI$6&lt;=$CY14),IF(DH14&lt;&gt;"",DH14,IF(MAX(DI$7:DI13)&lt;=COUNT(DI$7:DI13),MAX(DI$7:DI13)+1,SMALL(IF(COUNTIF(DI$7:DI13,$EI$7:$EI$16)=0,$EI$7:$EI$16,""),1))),""))),"")</f>
        <v/>
      </c>
      <c r="DJ14" s="168" t="str">
        <f t="array" aca="1" ref="DJ14" ca="1">IFERROR(IF(LEN(INDEX($CO$7:$CO$737,MATCH(DJ$6,$CN$7:$CN$737,0)))=0,"",IF($CX14=0,"",IF(AND(DJ$6&gt;=$Y14,DJ$6&lt;=$CY14),IF(DI14&lt;&gt;"",DI14,IF(MAX(DJ$7:DJ13)&lt;=COUNT(DJ$7:DJ13),MAX(DJ$7:DJ13)+1,SMALL(IF(COUNTIF(DJ$7:DJ13,$EI$7:$EI$16)=0,$EI$7:$EI$16,""),1))),""))),"")</f>
        <v/>
      </c>
      <c r="DK14" s="168" t="str">
        <f t="array" aca="1" ref="DK14" ca="1">IFERROR(IF(LEN(INDEX($CO$7:$CO$737,MATCH(DK$6,$CN$7:$CN$737,0)))=0,"",IF($CX14=0,"",IF(AND(DK$6&gt;=$Y14,DK$6&lt;=$CY14),IF(DJ14&lt;&gt;"",DJ14,IF(MAX(DK$7:DK13)&lt;=COUNT(DK$7:DK13),MAX(DK$7:DK13)+1,SMALL(IF(COUNTIF(DK$7:DK13,$EI$7:$EI$16)=0,$EI$7:$EI$16,""),1))),""))),"")</f>
        <v/>
      </c>
      <c r="DL14" s="168" t="str">
        <f t="array" aca="1" ref="DL14" ca="1">IFERROR(IF(LEN(INDEX($CO$7:$CO$737,MATCH(DL$6,$CN$7:$CN$737,0)))=0,"",IF($CX14=0,"",IF(AND(DL$6&gt;=$Y14,DL$6&lt;=$CY14),IF(DK14&lt;&gt;"",DK14,IF(MAX(DL$7:DL13)&lt;=COUNT(DL$7:DL13),MAX(DL$7:DL13)+1,SMALL(IF(COUNTIF(DL$7:DL13,$EI$7:$EI$16)=0,$EI$7:$EI$16,""),1))),""))),"")</f>
        <v/>
      </c>
      <c r="DM14" s="168" t="str">
        <f t="array" aca="1" ref="DM14" ca="1">IFERROR(IF(LEN(INDEX($CO$7:$CO$737,MATCH(DM$6,$CN$7:$CN$737,0)))=0,"",IF($CX14=0,"",IF(AND(DM$6&gt;=$Y14,DM$6&lt;=$CY14),IF(DL14&lt;&gt;"",DL14,IF(MAX(DM$7:DM13)&lt;=COUNT(DM$7:DM13),MAX(DM$7:DM13)+1,SMALL(IF(COUNTIF(DM$7:DM13,$EI$7:$EI$16)=0,$EI$7:$EI$16,""),1))),""))),"")</f>
        <v/>
      </c>
      <c r="DN14" s="168" t="str">
        <f t="array" aca="1" ref="DN14" ca="1">IFERROR(IF(LEN(INDEX($CO$7:$CO$737,MATCH(DN$6,$CN$7:$CN$737,0)))=0,"",IF($CX14=0,"",IF(AND(DN$6&gt;=$Y14,DN$6&lt;=$CY14),IF(DM14&lt;&gt;"",DM14,IF(MAX(DN$7:DN13)&lt;=COUNT(DN$7:DN13),MAX(DN$7:DN13)+1,SMALL(IF(COUNTIF(DN$7:DN13,$EI$7:$EI$16)=0,$EI$7:$EI$16,""),1))),""))),"")</f>
        <v/>
      </c>
      <c r="DO14" s="168" t="str">
        <f t="array" aca="1" ref="DO14" ca="1">IFERROR(IF(LEN(INDEX($CO$7:$CO$737,MATCH(DO$6,$CN$7:$CN$737,0)))=0,"",IF($CX14=0,"",IF(AND(DO$6&gt;=$Y14,DO$6&lt;=$CY14),IF(DN14&lt;&gt;"",DN14,IF(MAX(DO$7:DO13)&lt;=COUNT(DO$7:DO13),MAX(DO$7:DO13)+1,SMALL(IF(COUNTIF(DO$7:DO13,$EI$7:$EI$16)=0,$EI$7:$EI$16,""),1))),""))),"")</f>
        <v/>
      </c>
      <c r="DP14" s="168" t="str">
        <f t="array" aca="1" ref="DP14" ca="1">IFERROR(IF(LEN(INDEX($CO$7:$CO$737,MATCH(DP$6,$CN$7:$CN$737,0)))=0,"",IF($CX14=0,"",IF(AND(DP$6&gt;=$Y14,DP$6&lt;=$CY14),IF(DO14&lt;&gt;"",DO14,IF(MAX(DP$7:DP13)&lt;=COUNT(DP$7:DP13),MAX(DP$7:DP13)+1,SMALL(IF(COUNTIF(DP$7:DP13,$EI$7:$EI$16)=0,$EI$7:$EI$16,""),1))),""))),"")</f>
        <v/>
      </c>
      <c r="DQ14" s="168" t="str">
        <f t="array" aca="1" ref="DQ14" ca="1">IFERROR(IF(LEN(INDEX($CO$7:$CO$737,MATCH(DQ$6,$CN$7:$CN$737,0)))=0,"",IF($CX14=0,"",IF(AND(DQ$6&gt;=$Y14,DQ$6&lt;=$CY14),IF(DP14&lt;&gt;"",DP14,IF(MAX(DQ$7:DQ13)&lt;=COUNT(DQ$7:DQ13),MAX(DQ$7:DQ13)+1,SMALL(IF(COUNTIF(DQ$7:DQ13,$EI$7:$EI$16)=0,$EI$7:$EI$16,""),1))),""))),"")</f>
        <v/>
      </c>
      <c r="DR14" s="168" t="str">
        <f t="array" aca="1" ref="DR14" ca="1">IFERROR(IF(LEN(INDEX($CO$7:$CO$737,MATCH(DR$6,$CN$7:$CN$737,0)))=0,"",IF($CX14=0,"",IF(AND(DR$6&gt;=$Y14,DR$6&lt;=$CY14),IF(DQ14&lt;&gt;"",DQ14,IF(MAX(DR$7:DR13)&lt;=COUNT(DR$7:DR13),MAX(DR$7:DR13)+1,SMALL(IF(COUNTIF(DR$7:DR13,$EI$7:$EI$16)=0,$EI$7:$EI$16,""),1))),""))),"")</f>
        <v/>
      </c>
      <c r="DS14" s="168" t="str">
        <f t="array" aca="1" ref="DS14" ca="1">IFERROR(IF(LEN(INDEX($CO$7:$CO$737,MATCH(DS$6,$CN$7:$CN$737,0)))=0,"",IF($CX14=0,"",IF(AND(DS$6&gt;=$Y14,DS$6&lt;=$CY14),IF(DR14&lt;&gt;"",DR14,IF(MAX(DS$7:DS13)&lt;=COUNT(DS$7:DS13),MAX(DS$7:DS13)+1,SMALL(IF(COUNTIF(DS$7:DS13,$EI$7:$EI$16)=0,$EI$7:$EI$16,""),1))),""))),"")</f>
        <v/>
      </c>
      <c r="DT14" s="168" t="str">
        <f t="array" aca="1" ref="DT14" ca="1">IFERROR(IF(LEN(INDEX($CO$7:$CO$737,MATCH(DT$6,$CN$7:$CN$737,0)))=0,"",IF($CX14=0,"",IF(AND(DT$6&gt;=$Y14,DT$6&lt;=$CY14),IF(DS14&lt;&gt;"",DS14,IF(MAX(DT$7:DT13)&lt;=COUNT(DT$7:DT13),MAX(DT$7:DT13)+1,SMALL(IF(COUNTIF(DT$7:DT13,$EI$7:$EI$16)=0,$EI$7:$EI$16,""),1))),""))),"")</f>
        <v/>
      </c>
      <c r="DU14" s="168" t="str">
        <f t="array" aca="1" ref="DU14" ca="1">IFERROR(IF(LEN(INDEX($CO$7:$CO$737,MATCH(DU$6,$CN$7:$CN$737,0)))=0,"",IF($CX14=0,"",IF(AND(DU$6&gt;=$Y14,DU$6&lt;=$CY14),IF(DT14&lt;&gt;"",DT14,IF(MAX(DU$7:DU13)&lt;=COUNT(DU$7:DU13),MAX(DU$7:DU13)+1,SMALL(IF(COUNTIF(DU$7:DU13,$EI$7:$EI$16)=0,$EI$7:$EI$16,""),1))),""))),"")</f>
        <v/>
      </c>
      <c r="DV14" s="168" t="str">
        <f t="array" aca="1" ref="DV14" ca="1">IFERROR(IF(LEN(INDEX($CO$7:$CO$737,MATCH(DV$6,$CN$7:$CN$737,0)))=0,"",IF($CX14=0,"",IF(AND(DV$6&gt;=$Y14,DV$6&lt;=$CY14),IF(DU14&lt;&gt;"",DU14,IF(MAX(DV$7:DV13)&lt;=COUNT(DV$7:DV13),MAX(DV$7:DV13)+1,SMALL(IF(COUNTIF(DV$7:DV13,$EI$7:$EI$16)=0,$EI$7:$EI$16,""),1))),""))),"")</f>
        <v/>
      </c>
      <c r="DW14" s="168">
        <f t="array" aca="1" ref="DW14" ca="1">IFERROR(IF(LEN(INDEX($CO$7:$CO$737,MATCH(DW$6,$CN$7:$CN$737,0)))=0,"",IF($CX14=0,"",IF(AND(DW$6&gt;=$Y14,DW$6&lt;=$CY14),IF(DV14&lt;&gt;"",DV14,IF(MAX(DW$7:DW13)&lt;=COUNT(DW$7:DW13),MAX(DW$7:DW13)+1,SMALL(IF(COUNTIF(DW$7:DW13,$EI$7:$EI$16)=0,$EI$7:$EI$16,""),1))),""))),"")</f>
        <v>4</v>
      </c>
      <c r="DX14" s="168">
        <f t="array" aca="1" ref="DX14" ca="1">IFERROR(IF(LEN(INDEX($CO$7:$CO$737,MATCH(DX$6,$CN$7:$CN$737,0)))=0,"",IF($CX14=0,"",IF(AND(DX$6&gt;=$Y14,DX$6&lt;=$CY14),IF(DW14&lt;&gt;"",DW14,IF(MAX(DX$7:DX13)&lt;=COUNT(DX$7:DX13),MAX(DX$7:DX13)+1,SMALL(IF(COUNTIF(DX$7:DX13,$EI$7:$EI$16)=0,$EI$7:$EI$16,""),1))),""))),"")</f>
        <v>4</v>
      </c>
      <c r="DY14" s="168">
        <f t="array" aca="1" ref="DY14" ca="1">IFERROR(IF(LEN(INDEX($CO$7:$CO$737,MATCH(DY$6,$CN$7:$CN$737,0)))=0,"",IF($CX14=0,"",IF(AND(DY$6&gt;=$Y14,DY$6&lt;=$CY14),IF(DX14&lt;&gt;"",DX14,IF(MAX(DY$7:DY13)&lt;=COUNT(DY$7:DY13),MAX(DY$7:DY13)+1,SMALL(IF(COUNTIF(DY$7:DY13,$EI$7:$EI$16)=0,$EI$7:$EI$16,""),1))),""))),"")</f>
        <v>4</v>
      </c>
      <c r="DZ14" s="168">
        <f t="array" aca="1" ref="DZ14" ca="1">IFERROR(IF(LEN(INDEX($CO$7:$CO$737,MATCH(DZ$6,$CN$7:$CN$737,0)))=0,"",IF($CX14=0,"",IF(AND(DZ$6&gt;=$Y14,DZ$6&lt;=$CY14),IF(DY14&lt;&gt;"",DY14,IF(MAX(DZ$7:DZ13)&lt;=COUNT(DZ$7:DZ13),MAX(DZ$7:DZ13)+1,SMALL(IF(COUNTIF(DZ$7:DZ13,$EI$7:$EI$16)=0,$EI$7:$EI$16,""),1))),""))),"")</f>
        <v>4</v>
      </c>
      <c r="EA14" s="168">
        <f t="array" aca="1" ref="EA14" ca="1">IFERROR(IF(LEN(INDEX($CO$7:$CO$737,MATCH(EA$6,$CN$7:$CN$737,0)))=0,"",IF($CX14=0,"",IF(AND(EA$6&gt;=$Y14,EA$6&lt;=$CY14),IF(DZ14&lt;&gt;"",DZ14,IF(MAX(EA$7:EA13)&lt;=COUNT(EA$7:EA13),MAX(EA$7:EA13)+1,SMALL(IF(COUNTIF(EA$7:EA13,$EI$7:$EI$16)=0,$EI$7:$EI$16,""),1))),""))),"")</f>
        <v>4</v>
      </c>
      <c r="EB14" s="168" t="str">
        <f t="array" aca="1" ref="EB14" ca="1">IFERROR(IF(LEN(INDEX($CO$7:$CO$737,MATCH(EB$6,$CN$7:$CN$737,0)))=0,"",IF($CX14=0,"",IF(AND(EB$6&gt;=$Y14,EB$6&lt;=$CY14),IF(EA14&lt;&gt;"",EA14,IF(MAX(EB$7:EB13)&lt;=COUNT(EB$7:EB13),MAX(EB$7:EB13)+1,SMALL(IF(COUNTIF(EB$7:EB13,$EI$7:$EI$16)=0,$EI$7:$EI$16,""),1))),""))),"")</f>
        <v/>
      </c>
      <c r="EC14" s="168" t="str">
        <f t="array" aca="1" ref="EC14" ca="1">IFERROR(IF(LEN(INDEX($CO$7:$CO$737,MATCH(EC$6,$CN$7:$CN$737,0)))=0,"",IF($CX14=0,"",IF(AND(EC$6&gt;=$Y14,EC$6&lt;=$CY14),IF(EB14&lt;&gt;"",EB14,IF(MAX(EC$7:EC13)&lt;=COUNT(EC$7:EC13),MAX(EC$7:EC13)+1,SMALL(IF(COUNTIF(EC$7:EC13,$EI$7:$EI$16)=0,$EI$7:$EI$16,""),1))),""))),"")</f>
        <v/>
      </c>
      <c r="ED14" s="168">
        <f t="array" aca="1" ref="ED14" ca="1">IFERROR(IF(LEN(INDEX($CO$7:$CO$737,MATCH(ED$6,$CN$7:$CN$737,0)))=0,"",IF($CX14=0,"",IF(AND(ED$6&gt;=$Y14,ED$6&lt;=$CY14),IF(EC14&lt;&gt;"",EC14,IF(MAX(ED$7:ED13)&lt;=COUNT(ED$7:ED13),MAX(ED$7:ED13)+1,SMALL(IF(COUNTIF(ED$7:ED13,$EI$7:$EI$16)=0,$EI$7:$EI$16,""),1))),""))),"")</f>
        <v>2</v>
      </c>
      <c r="EE14" s="168">
        <f t="array" aca="1" ref="EE14" ca="1">IFERROR(IF(LEN(INDEX($CO$7:$CO$737,MATCH(EE$6,$CN$7:$CN$737,0)))=0,"",IF($CX14=0,"",IF(AND(EE$6&gt;=$Y14,EE$6&lt;=$CY14),IF(ED14&lt;&gt;"",ED14,IF(MAX(EE$7:EE13)&lt;=COUNT(EE$7:EE13),MAX(EE$7:EE13)+1,SMALL(IF(COUNTIF(EE$7:EE13,$EI$7:$EI$16)=0,$EI$7:$EI$16,""),1))),""))),"")</f>
        <v>2</v>
      </c>
      <c r="EG14" s="229">
        <f t="shared" ca="1" si="49"/>
        <v>4</v>
      </c>
      <c r="EI14" s="197">
        <v>8</v>
      </c>
      <c r="EK14" s="230">
        <f t="shared" si="21"/>
        <v>8</v>
      </c>
      <c r="EL14" s="230">
        <f t="array" ref="EL14">IFERROR(SMALL($EK$7:$EK$18,ROW()-ROW($EK$6)),"")</f>
        <v>8</v>
      </c>
      <c r="EM14" s="230" t="str">
        <f t="shared" si="22"/>
        <v xml:space="preserve">Create detailed design specifications </v>
      </c>
      <c r="EN14" s="230" t="str">
        <f t="shared" si="23"/>
        <v>T</v>
      </c>
      <c r="EO14" s="231">
        <f t="shared" ca="1" si="24"/>
        <v>44949</v>
      </c>
      <c r="EP14" s="231">
        <f t="shared" ca="1" si="25"/>
        <v>44970</v>
      </c>
      <c r="EQ14" s="230">
        <f t="shared" si="26"/>
        <v>15</v>
      </c>
      <c r="ER14" s="231">
        <f t="shared" ca="1" si="27"/>
        <v>44970</v>
      </c>
      <c r="ES14" s="259" t="str">
        <f t="shared" si="28"/>
        <v>Medium</v>
      </c>
      <c r="ET14" s="259" t="str">
        <f t="shared" ca="1" si="29"/>
        <v>In progress</v>
      </c>
      <c r="EU14" s="257">
        <f t="shared" si="30"/>
        <v>2</v>
      </c>
      <c r="EV14" s="257">
        <f t="shared" ca="1" si="31"/>
        <v>2</v>
      </c>
      <c r="EX14" s="232">
        <v>8</v>
      </c>
      <c r="EY14" s="230" t="str">
        <f>IFERROR(IF(LEN(INDEX(Settings!I$10:I$52,Calculations!$EX14))=0,"",INDEX(Settings!I$10:I$52,Calculations!$EX14)),"")</f>
        <v>Aviana Kenny</v>
      </c>
      <c r="EZ14" s="230">
        <f t="shared" si="50"/>
        <v>8</v>
      </c>
      <c r="FA14" s="230" t="str">
        <f t="shared" si="32"/>
        <v>Aviana Kenny</v>
      </c>
      <c r="FB14" s="230">
        <f t="shared" si="51"/>
        <v>8</v>
      </c>
      <c r="FC14" s="230" t="str">
        <f>IFERROR(IF(LEN(INDEX(Settings!J$10:J$52,Calculations!$EX14))=0,"",INDEX(Settings!J$10:J$52,Calculations!$EX14)),"")</f>
        <v>Operations</v>
      </c>
      <c r="FD14" s="230" t="str">
        <f>IF(IF(LEN(FC14)=0,"",COUNTIF($FC$7:FC14,FC14))=1,EX14,"")</f>
        <v/>
      </c>
      <c r="FE14" s="230" t="str">
        <f t="shared" si="33"/>
        <v/>
      </c>
      <c r="FR14" s="164">
        <f t="shared" si="69"/>
        <v>0</v>
      </c>
      <c r="FS14" s="164">
        <f t="shared" ca="1" si="56"/>
        <v>2023</v>
      </c>
      <c r="FT14" s="197" t="s">
        <v>65</v>
      </c>
      <c r="FU14" s="164" t="str">
        <f t="shared" ca="1" si="57"/>
        <v>2023-August</v>
      </c>
      <c r="FV14" s="221">
        <f t="shared" ca="1" si="34"/>
        <v>45139</v>
      </c>
      <c r="FX14" s="197" t="s">
        <v>197</v>
      </c>
      <c r="FZ14" s="197" t="s">
        <v>199</v>
      </c>
      <c r="GB14" s="164">
        <f ca="1">MAX(COUNTA(GB16:GB20)-COUNTBLANK(GB16:GB20),1)</f>
        <v>3</v>
      </c>
      <c r="GF14" s="230" t="str">
        <f t="shared" si="61"/>
        <v>Aviana Kenny</v>
      </c>
      <c r="GG14" s="230">
        <f t="shared" si="35"/>
        <v>0</v>
      </c>
      <c r="GH14" s="230" t="str">
        <f t="shared" si="36"/>
        <v/>
      </c>
      <c r="GI14" s="230" t="str">
        <f ca="1">IFERROR(COUNTIF($GH$6:GH13,GH14)+GH14,"")</f>
        <v/>
      </c>
      <c r="GK14" s="232">
        <v>8</v>
      </c>
      <c r="GL14" s="230" t="str">
        <f t="shared" ca="1" si="37"/>
        <v/>
      </c>
      <c r="GM14" s="230" t="str">
        <f t="shared" ca="1" si="38"/>
        <v/>
      </c>
      <c r="GO14" s="230" t="str">
        <f t="shared" si="39"/>
        <v/>
      </c>
      <c r="GP14" s="234" t="str">
        <f t="shared" si="40"/>
        <v/>
      </c>
      <c r="GQ14" s="234" t="str">
        <f t="shared" si="41"/>
        <v/>
      </c>
      <c r="GR14" s="234" t="str">
        <f t="shared" si="62"/>
        <v/>
      </c>
      <c r="GS14" s="234" t="str">
        <f t="shared" si="63"/>
        <v/>
      </c>
      <c r="GT14" s="234" t="str">
        <f t="shared" si="63"/>
        <v/>
      </c>
      <c r="GU14" s="234" t="str">
        <f t="shared" si="63"/>
        <v/>
      </c>
      <c r="GV14" s="234" t="str">
        <f t="shared" si="64"/>
        <v/>
      </c>
      <c r="GW14" s="234" t="str">
        <f t="shared" si="65"/>
        <v/>
      </c>
      <c r="GY14" s="171"/>
    </row>
    <row r="15" spans="2:207" x14ac:dyDescent="0.25">
      <c r="B15" s="164">
        <f>IF(MAX($B$6:B14)+1&gt;countall,"-",MAX($B$6:B14)+1)</f>
        <v>9</v>
      </c>
      <c r="C15" s="164" t="str">
        <f>IF($B15="-","-",""&amp;INDEX(TaskPlan!C$7:C$18,MATCH($B15,TaskPlan!$B$7:$B$18,0),1))</f>
        <v>Low</v>
      </c>
      <c r="D15" s="164" t="str">
        <f>IF($B15="-","-",""&amp;INDEX(TaskPlan!D$7:D$18,MATCH($B15,TaskPlan!$B$7:$B$18,0),1))</f>
        <v>S</v>
      </c>
      <c r="E15" s="164" t="str">
        <f>IF($B15="-","-",INDEX(TaskPlan!E$7:E$18,MATCH($B15,TaskPlan!$B$7:$B$18,0),1))</f>
        <v>Review and approve design</v>
      </c>
      <c r="F15" s="164" t="str">
        <f>IF($B15="-","-",IF(LEN(INDEX(TaskPlan!F$7:F$18,MATCH($B15,TaskPlan!$B$7:$B$18,0),1))=0,"",INDEX(TaskPlan!F$7:F$18,MATCH($B15,TaskPlan!$B$7:$B$18,0),1)))</f>
        <v>Jemima Begum</v>
      </c>
      <c r="G15" s="164" t="str">
        <f t="shared" si="1"/>
        <v>Operations</v>
      </c>
      <c r="H15" s="164" t="str">
        <f>IF($B15="-","-",IF(INDEX(TaskPlan!G$7:G$18,MATCH($B15,TaskPlan!$B$7:$B$18,0),1)="","",INDEX(TaskPlan!G$7:G$18,MATCH($B15,TaskPlan!$B$7:$B$18,0),1)))</f>
        <v>6</v>
      </c>
      <c r="I15" s="160">
        <f>IF($B15="-","-",IF(D15=Type1,0,K15+IF(INDEX(TaskPlan!H$7:H$18,MATCH($B15,TaskPlan!$B$7:$B$18,0),1)="",0,INDEX(TaskPlan!H$7:H$18,MATCH($B15,TaskPlan!$B$7:$B$18,0),1))))</f>
        <v>7</v>
      </c>
      <c r="J15" s="160">
        <f>IF($B15="-","-",IF(INDEX(TaskPlan!I$7:I$18,MATCH($B15,TaskPlan!$B$7:$B$18,0),1)="",0,INDEX(TaskPlan!I$7:I$18,MATCH($B15,TaskPlan!$B$7:$B$18,0),1)))</f>
        <v>0</v>
      </c>
      <c r="K15" s="160">
        <f>IF($B15="-","-",IF(INDEX(TaskPlan!J$7:J$18,MATCH($B15,TaskPlan!$B$7:$B$18,0),1)="",0,INDEX(TaskPlan!J$7:J$18,MATCH($B15,TaskPlan!$B$7:$B$18,0),1)))</f>
        <v>2</v>
      </c>
      <c r="L15" s="160">
        <f t="shared" si="2"/>
        <v>7</v>
      </c>
      <c r="M15" s="218" t="str">
        <f>IF(D15=Type1,IFERROR(MATCH(D15,D16:$D$19,0)+ROW(D15)-7-B15,200),"")</f>
        <v/>
      </c>
      <c r="N15" s="219" t="str">
        <f ca="1">IF(D15=Type1,IF(COUNTIF(OFFSET(N16,,,M15),Status1)=M15,Status1,IF(COUNTIF(OFFSET(N16,,,M15),Status2)&gt;0,Status2,IF(COUNTIF(OFFSET(N16,,,M15),Status4)=M15,Status4,Status3))),IF($B15="-","-",IF(LEN(INDEX(TaskPlan!K$7:K$206,MATCH($B15,TaskPlan!$B$7:$B$206,0),1))=0,"-",INDEX(TaskPlan!K$7:K$206,MATCH($B15,TaskPlan!$B$7:$B$206,0),1))))</f>
        <v>In progress</v>
      </c>
      <c r="O15" s="164">
        <f t="shared" si="3"/>
        <v>1</v>
      </c>
      <c r="P15" s="164">
        <f t="shared" ca="1" si="4"/>
        <v>1</v>
      </c>
      <c r="Q15" s="160" t="str">
        <f t="shared" si="5"/>
        <v>9 - Review and approve design</v>
      </c>
      <c r="R15" s="257">
        <f t="shared" si="6"/>
        <v>3</v>
      </c>
      <c r="S15" s="247">
        <f t="shared" si="7"/>
        <v>0</v>
      </c>
      <c r="T15" s="247">
        <f t="shared" si="8"/>
        <v>0</v>
      </c>
      <c r="U15" s="247">
        <f t="shared" si="9"/>
        <v>0</v>
      </c>
      <c r="V15" s="247">
        <f t="shared" ca="1" si="10"/>
        <v>0</v>
      </c>
      <c r="W15" s="247">
        <f t="shared" ca="1" si="42"/>
        <v>0</v>
      </c>
      <c r="X15" s="235"/>
      <c r="Y15" s="221">
        <f t="shared" ca="1" si="11"/>
        <v>44946</v>
      </c>
      <c r="Z15" s="221">
        <f t="shared" ca="1" si="12"/>
        <v>44957</v>
      </c>
      <c r="AA15" s="221">
        <f t="shared" ca="1" si="13"/>
        <v>44946</v>
      </c>
      <c r="AB15" s="221">
        <f t="shared" ca="1" si="14"/>
        <v>44957</v>
      </c>
      <c r="AC15" s="162">
        <f t="shared" ca="1" si="15"/>
        <v>14</v>
      </c>
      <c r="AD15" s="162">
        <f t="shared" ca="1" si="16"/>
        <v>21</v>
      </c>
      <c r="AE15" s="162">
        <f t="shared" ca="1" si="17"/>
        <v>14</v>
      </c>
      <c r="AF15" s="162">
        <f t="shared" ca="1" si="43"/>
        <v>21</v>
      </c>
      <c r="AG15" s="162">
        <f t="shared" ca="1" si="44"/>
        <v>0</v>
      </c>
      <c r="AH15" s="222"/>
      <c r="AI15" s="163">
        <f t="array" aca="1" ref="AI15" ca="1">IF(BG15="",0,INDEX($AD$7:$AD$18,MATCH(""&amp;BG15,""&amp;$B$7:$B$18,0)))</f>
        <v>14</v>
      </c>
      <c r="AJ15" s="163">
        <f t="array" ref="AJ15">IF(BH15="",0,INDEX($AD$7:$AD$18,MATCH(""&amp;BH15,""&amp;$B$7:$B$18,0)))</f>
        <v>0</v>
      </c>
      <c r="AK15" s="163">
        <f t="array" ref="AK15">IF(BI15="",0,INDEX($AD$7:$AD$18,MATCH(""&amp;BI15,""&amp;$B$7:$B$18,0)))</f>
        <v>0</v>
      </c>
      <c r="AL15" s="163">
        <f t="array" ref="AL15">IF(BJ15="",0,INDEX($AD$7:$AD$18,MATCH(""&amp;BJ15,""&amp;$B$7:$B$18,0)))</f>
        <v>0</v>
      </c>
      <c r="AM15" s="163">
        <f t="array" ref="AM15">IF(BK15="",0,INDEX($AD$7:$AD$18,MATCH(""&amp;BK15,""&amp;$B$7:$B$18,0)))</f>
        <v>0</v>
      </c>
      <c r="AN15" s="163">
        <f t="array" ref="AN15">IF(BL15="",0,INDEX($AD$7:$AD$18,MATCH(""&amp;BL15,""&amp;$B$7:$B$18,0)))</f>
        <v>0</v>
      </c>
      <c r="AO15" s="163">
        <f t="array" ref="AO15">IF(BM15="",0,INDEX($AD$7:$AD$18,MATCH(""&amp;BM15,""&amp;$B$7:$B$18,0)))</f>
        <v>0</v>
      </c>
      <c r="AP15" s="163">
        <f t="array" ref="AP15">IF(BN15="",0,INDEX($AD$7:$AD$18,MATCH(""&amp;BN15,""&amp;$B$7:$B$18,0)))</f>
        <v>0</v>
      </c>
      <c r="AQ15" s="163">
        <f t="array" ref="AQ15">IF(BO15="",0,INDEX($AD$7:$AD$18,MATCH(""&amp;BO15,""&amp;$B$7:$B$18,0)))</f>
        <v>0</v>
      </c>
      <c r="AR15" s="163">
        <f t="array" ref="AR15">IF(BP15="",0,INDEX($AD$7:$AD$18,MATCH(""&amp;BP15,""&amp;$B$7:$B$18,0)))</f>
        <v>0</v>
      </c>
      <c r="AS15" s="223"/>
      <c r="AT15" s="163">
        <f t="array" aca="1" ref="AT15" ca="1">IF(BR15="","",INDEX($AE$7:$AE$18,MATCH(""&amp;BR15,""&amp;$B$7:$B$18,0)))</f>
        <v>21</v>
      </c>
      <c r="AU15" s="163" t="str">
        <f t="array" ref="AU15">IF(BS15="","",INDEX($AE$7:$AE$18,MATCH(""&amp;BS15,""&amp;$B$7:$B$18,0)))</f>
        <v/>
      </c>
      <c r="AV15" s="163" t="str">
        <f t="array" ref="AV15">IF(BT15="","",INDEX($AE$7:$AE$18,MATCH(""&amp;BT15,""&amp;$B$7:$B$18,0)))</f>
        <v/>
      </c>
      <c r="AW15" s="163" t="str">
        <f t="array" ref="AW15">IF(BU15="","",INDEX($AE$7:$AE$18,MATCH(""&amp;BU15,""&amp;$B$7:$B$18,0)))</f>
        <v/>
      </c>
      <c r="AX15" s="163" t="str">
        <f t="array" ref="AX15">IF(BV15="","",INDEX($AE$7:$AE$18,MATCH(""&amp;BV15,""&amp;$B$7:$B$18,0)))</f>
        <v/>
      </c>
      <c r="AY15" s="163" t="str">
        <f t="array" ref="AY15">IF(BW15="","",INDEX($AE$7:$AE$18,MATCH(""&amp;BW15,""&amp;$B$7:$B$18,0)))</f>
        <v/>
      </c>
      <c r="AZ15" s="163" t="str">
        <f t="array" ref="AZ15">IF(BX15="","",INDEX($AE$7:$AE$18,MATCH(""&amp;BX15,""&amp;$B$7:$B$18,0)))</f>
        <v/>
      </c>
      <c r="BA15" s="163" t="str">
        <f t="array" ref="BA15">IF(BY15="","",INDEX($AE$7:$AE$18,MATCH(""&amp;BY15,""&amp;$B$7:$B$18,0)))</f>
        <v/>
      </c>
      <c r="BB15" s="163" t="str">
        <f t="array" ref="BB15">IF(BZ15="","",INDEX($AE$7:$AE$18,MATCH(""&amp;BZ15,""&amp;$B$7:$B$18,0)))</f>
        <v/>
      </c>
      <c r="BC15" s="163" t="str">
        <f t="array" ref="BC15">IF(CA15="","",INDEX($AE$7:$AE$18,MATCH(""&amp;CA15,""&amp;$B$7:$B$18,0)))</f>
        <v/>
      </c>
      <c r="BE15" s="160" t="str">
        <f t="shared" ca="1" si="45"/>
        <v>Yes</v>
      </c>
      <c r="BG15" s="164" t="str">
        <f t="array" ref="BG15">IFERROR(IF($D15=Type1,"",IF(INDEX($D$7:$D$18,IF($B15="-","-",TRIM(MID(SUBSTITUTE($H15,",",REPT(" ",LEN($H15))),(BG$6-1)*LEN($H15)+1,LEN($H15)))))=Type1,INDEX($BG$7:$BG$18,IF($B15="-","-",TRIM(MID(SUBSTITUTE($H15,",",REPT(" ",LEN($H15))),(BG$6-1)*LEN($H15)+1,LEN($H15))))),IF($B15="-","-",TRIM(MID(SUBSTITUTE($H15,",",REPT(" ",LEN($H15))),(BG$6-1)*LEN($H15)+1,LEN($H15)))))),"")</f>
        <v>6</v>
      </c>
      <c r="BH15" s="164" t="str">
        <f t="array" ref="BH15">IFERROR(IF($D15=Type1,"",IF(INDEX($D$7:$D$18,IF($B15="-","-",TRIM(MID(SUBSTITUTE($H15,",",REPT(" ",LEN($H15))),(BH$6-1)*LEN($H15)+1,LEN($H15)))))=Type1,INDEX($BG$7:$BG$18,IF($B15="-","-",TRIM(MID(SUBSTITUTE($H15,",",REPT(" ",LEN($H15))),(BH$6-1)*LEN($H15)+1,LEN($H15))))),IF($B15="-","-",TRIM(MID(SUBSTITUTE($H15,",",REPT(" ",LEN($H15))),(BH$6-1)*LEN($H15)+1,LEN($H15)))))),"")</f>
        <v/>
      </c>
      <c r="BI15" s="164" t="str">
        <f t="array" ref="BI15">IFERROR(IF($D15=Type1,"",IF(INDEX($D$7:$D$18,IF($B15="-","-",TRIM(MID(SUBSTITUTE($H15,",",REPT(" ",LEN($H15))),(BI$6-1)*LEN($H15)+1,LEN($H15)))))=Type1,INDEX($BG$7:$BG$18,IF($B15="-","-",TRIM(MID(SUBSTITUTE($H15,",",REPT(" ",LEN($H15))),(BI$6-1)*LEN($H15)+1,LEN($H15))))),IF($B15="-","-",TRIM(MID(SUBSTITUTE($H15,",",REPT(" ",LEN($H15))),(BI$6-1)*LEN($H15)+1,LEN($H15)))))),"")</f>
        <v/>
      </c>
      <c r="BJ15" s="164" t="str">
        <f t="array" ref="BJ15">IFERROR(IF($D15=Type1,"",IF(INDEX($D$7:$D$18,IF($B15="-","-",TRIM(MID(SUBSTITUTE($H15,",",REPT(" ",LEN($H15))),(BJ$6-1)*LEN($H15)+1,LEN($H15)))))=Type1,INDEX($BG$7:$BG$18,IF($B15="-","-",TRIM(MID(SUBSTITUTE($H15,",",REPT(" ",LEN($H15))),(BJ$6-1)*LEN($H15)+1,LEN($H15))))),IF($B15="-","-",TRIM(MID(SUBSTITUTE($H15,",",REPT(" ",LEN($H15))),(BJ$6-1)*LEN($H15)+1,LEN($H15)))))),"")</f>
        <v/>
      </c>
      <c r="BK15" s="164" t="str">
        <f t="array" ref="BK15">IFERROR(IF($D15=Type1,"",IF(INDEX($D$7:$D$18,IF($B15="-","-",TRIM(MID(SUBSTITUTE($H15,",",REPT(" ",LEN($H15))),(BK$6-1)*LEN($H15)+1,LEN($H15)))))=Type1,INDEX($BG$7:$BG$18,IF($B15="-","-",TRIM(MID(SUBSTITUTE($H15,",",REPT(" ",LEN($H15))),(BK$6-1)*LEN($H15)+1,LEN($H15))))),IF($B15="-","-",TRIM(MID(SUBSTITUTE($H15,",",REPT(" ",LEN($H15))),(BK$6-1)*LEN($H15)+1,LEN($H15)))))),"")</f>
        <v/>
      </c>
      <c r="BL15" s="164" t="str">
        <f t="array" ref="BL15">IFERROR(IF($D15=Type1,"",IF(INDEX($D$7:$D$18,IF($B15="-","-",TRIM(MID(SUBSTITUTE($H15,",",REPT(" ",LEN($H15))),(BL$6-1)*LEN($H15)+1,LEN($H15)))))=Type1,INDEX($BG$7:$BG$18,IF($B15="-","-",TRIM(MID(SUBSTITUTE($H15,",",REPT(" ",LEN($H15))),(BL$6-1)*LEN($H15)+1,LEN($H15))))),IF($B15="-","-",TRIM(MID(SUBSTITUTE($H15,",",REPT(" ",LEN($H15))),(BL$6-1)*LEN($H15)+1,LEN($H15)))))),"")</f>
        <v/>
      </c>
      <c r="BM15" s="164" t="str">
        <f t="array" ref="BM15">IFERROR(IF($D15=Type1,"",IF(INDEX($D$7:$D$18,IF($B15="-","-",TRIM(MID(SUBSTITUTE($H15,",",REPT(" ",LEN($H15))),(BM$6-1)*LEN($H15)+1,LEN($H15)))))=Type1,INDEX($BG$7:$BG$18,IF($B15="-","-",TRIM(MID(SUBSTITUTE($H15,",",REPT(" ",LEN($H15))),(BM$6-1)*LEN($H15)+1,LEN($H15))))),IF($B15="-","-",TRIM(MID(SUBSTITUTE($H15,",",REPT(" ",LEN($H15))),(BM$6-1)*LEN($H15)+1,LEN($H15)))))),"")</f>
        <v/>
      </c>
      <c r="BN15" s="164" t="str">
        <f t="array" ref="BN15">IFERROR(IF($D15=Type1,"",IF(INDEX($D$7:$D$18,IF($B15="-","-",TRIM(MID(SUBSTITUTE($H15,",",REPT(" ",LEN($H15))),(BN$6-1)*LEN($H15)+1,LEN($H15)))))=Type1,INDEX($BG$7:$BG$18,IF($B15="-","-",TRIM(MID(SUBSTITUTE($H15,",",REPT(" ",LEN($H15))),(BN$6-1)*LEN($H15)+1,LEN($H15))))),IF($B15="-","-",TRIM(MID(SUBSTITUTE($H15,",",REPT(" ",LEN($H15))),(BN$6-1)*LEN($H15)+1,LEN($H15)))))),"")</f>
        <v/>
      </c>
      <c r="BO15" s="164" t="str">
        <f t="array" ref="BO15">IFERROR(IF($D15=Type1,"",IF(INDEX($D$7:$D$18,IF($B15="-","-",TRIM(MID(SUBSTITUTE($H15,",",REPT(" ",LEN($H15))),(BO$6-1)*LEN($H15)+1,LEN($H15)))))=Type1,INDEX($BG$7:$BG$18,IF($B15="-","-",TRIM(MID(SUBSTITUTE($H15,",",REPT(" ",LEN($H15))),(BO$6-1)*LEN($H15)+1,LEN($H15))))),IF($B15="-","-",TRIM(MID(SUBSTITUTE($H15,",",REPT(" ",LEN($H15))),(BO$6-1)*LEN($H15)+1,LEN($H15)))))),"")</f>
        <v/>
      </c>
      <c r="BP15" s="164" t="str">
        <f t="array" ref="BP15">IFERROR(IF($D15=Type1,"",IF(INDEX($D$7:$D$18,IF($B15="-","-",TRIM(MID(SUBSTITUTE($H15,",",REPT(" ",LEN($H15))),(BP$6-1)*LEN($H15)+1,LEN($H15)))))=Type1,INDEX($BG$7:$BG$18,IF($B15="-","-",TRIM(MID(SUBSTITUTE($H15,",",REPT(" ",LEN($H15))),(BP$6-1)*LEN($H15)+1,LEN($H15))))),IF($B15="-","-",TRIM(MID(SUBSTITUTE($H15,",",REPT(" ",LEN($H15))),(BP$6-1)*LEN($H15)+1,LEN($H15)))))),"")</f>
        <v/>
      </c>
      <c r="BQ15" s="165" t="str">
        <f t="shared" si="66"/>
        <v>6</v>
      </c>
      <c r="BR15" s="166">
        <f t="array" ref="BR15">IF($B15="-","-",
IFERROR(INDEX(IDSourceRange,IF(MOD(SMALL(IF((""&amp;$BQ$7:$BQ$126)=(""&amp;$B15),ROW($BQ$7:$BQ$126)-ROW(INDEX($BQ$7:$BQ$126,1,1))+1),BR$6),200)=0,200,MOD(SMALL(IF((""&amp;$BQ$7:$BQ$126)=(""&amp;$B15),ROW($BQ$7:$BQ$126)-ROW(INDEX($BQ$7:$BQ$126,1,1))+1),BR$6),200)),1),""))</f>
        <v>10</v>
      </c>
      <c r="BS15" s="164" t="str">
        <f t="array" ref="BS15">IF($B15="-","-",
IFERROR(INDEX(IDSourceRange,IF(MOD(SMALL(IF((""&amp;$BQ$7:$BQ$126)=(""&amp;$B15),ROW($BQ$7:$BQ$126)-ROW(INDEX($BQ$7:$BQ$126,1,1))+1),BS$6),200)=0,200,MOD(SMALL(IF((""&amp;$BQ$7:$BQ$126)=(""&amp;$B15),ROW($BQ$7:$BQ$126)-ROW(INDEX($BQ$7:$BQ$126,1,1))+1),BS$6),200)),1),""))</f>
        <v/>
      </c>
      <c r="BT15" s="164" t="str">
        <f t="array" ref="BT15">IF($B15="-","-",
IFERROR(INDEX(IDSourceRange,IF(MOD(SMALL(IF((""&amp;$BQ$7:$BQ$126)=(""&amp;$B15),ROW($BQ$7:$BQ$126)-ROW(INDEX($BQ$7:$BQ$126,1,1))+1),BT$6),200)=0,200,MOD(SMALL(IF((""&amp;$BQ$7:$BQ$126)=(""&amp;$B15),ROW($BQ$7:$BQ$126)-ROW(INDEX($BQ$7:$BQ$126,1,1))+1),BT$6),200)),1),""))</f>
        <v/>
      </c>
      <c r="BU15" s="164" t="str">
        <f t="array" ref="BU15">IF($B15="-","-",
IFERROR(INDEX(IDSourceRange,IF(MOD(SMALL(IF((""&amp;$BQ$7:$BQ$126)=(""&amp;$B15),ROW($BQ$7:$BQ$126)-ROW(INDEX($BQ$7:$BQ$126,1,1))+1),BU$6),200)=0,200,MOD(SMALL(IF((""&amp;$BQ$7:$BQ$126)=(""&amp;$B15),ROW($BQ$7:$BQ$126)-ROW(INDEX($BQ$7:$BQ$126,1,1))+1),BU$6),200)),1),""))</f>
        <v/>
      </c>
      <c r="BV15" s="164" t="str">
        <f t="array" ref="BV15">IF($B15="-","-",
IFERROR(INDEX(IDSourceRange,IF(MOD(SMALL(IF((""&amp;$BQ$7:$BQ$126)=(""&amp;$B15),ROW($BQ$7:$BQ$126)-ROW(INDEX($BQ$7:$BQ$126,1,1))+1),BV$6),200)=0,200,MOD(SMALL(IF((""&amp;$BQ$7:$BQ$126)=(""&amp;$B15),ROW($BQ$7:$BQ$126)-ROW(INDEX($BQ$7:$BQ$126,1,1))+1),BV$6),200)),1),""))</f>
        <v/>
      </c>
      <c r="BW15" s="164" t="str">
        <f t="array" ref="BW15">IF($B15="-","-",
IFERROR(INDEX(IDSourceRange,IF(MOD(SMALL(IF((""&amp;$BQ$7:$BQ$126)=(""&amp;$B15),ROW($BQ$7:$BQ$126)-ROW(INDEX($BQ$7:$BQ$126,1,1))+1),BW$6),200)=0,200,MOD(SMALL(IF((""&amp;$BQ$7:$BQ$126)=(""&amp;$B15),ROW($BQ$7:$BQ$126)-ROW(INDEX($BQ$7:$BQ$126,1,1))+1),BW$6),200)),1),""))</f>
        <v/>
      </c>
      <c r="BX15" s="164" t="str">
        <f t="array" ref="BX15">IF($B15="-","-",
IFERROR(INDEX(IDSourceRange,IF(MOD(SMALL(IF((""&amp;$BQ$7:$BQ$126)=(""&amp;$B15),ROW($BQ$7:$BQ$126)-ROW(INDEX($BQ$7:$BQ$126,1,1))+1),BX$6),200)=0,200,MOD(SMALL(IF((""&amp;$BQ$7:$BQ$126)=(""&amp;$B15),ROW($BQ$7:$BQ$126)-ROW(INDEX($BQ$7:$BQ$126,1,1))+1),BX$6),200)),1),""))</f>
        <v/>
      </c>
      <c r="BY15" s="164" t="str">
        <f t="array" ref="BY15">IF($B15="-","-",
IFERROR(INDEX(IDSourceRange,IF(MOD(SMALL(IF((""&amp;$BQ$7:$BQ$126)=(""&amp;$B15),ROW($BQ$7:$BQ$126)-ROW(INDEX($BQ$7:$BQ$126,1,1))+1),BY$6),200)=0,200,MOD(SMALL(IF((""&amp;$BQ$7:$BQ$126)=(""&amp;$B15),ROW($BQ$7:$BQ$126)-ROW(INDEX($BQ$7:$BQ$126,1,1))+1),BY$6),200)),1),""))</f>
        <v/>
      </c>
      <c r="BZ15" s="164" t="str">
        <f t="array" ref="BZ15">IF($B15="-","-",
IFERROR(INDEX(IDSourceRange,IF(MOD(SMALL(IF((""&amp;$BQ$7:$BQ$126)=(""&amp;$B15),ROW($BQ$7:$BQ$126)-ROW(INDEX($BQ$7:$BQ$126,1,1))+1),BZ$6),200)=0,200,MOD(SMALL(IF((""&amp;$BQ$7:$BQ$126)=(""&amp;$B15),ROW($BQ$7:$BQ$126)-ROW(INDEX($BQ$7:$BQ$126,1,1))+1),BZ$6),200)),1),""))</f>
        <v/>
      </c>
      <c r="CA15" s="164" t="str">
        <f t="array" ref="CA15">IF($B15="-","-",
IFERROR(INDEX(IDSourceRange,IF(MOD(SMALL(IF((""&amp;$BQ$7:$BQ$126)=(""&amp;$B15),ROW($BQ$7:$BQ$126)-ROW(INDEX($BQ$7:$BQ$126,1,1))+1),CA$6),200)=0,200,MOD(SMALL(IF((""&amp;$BQ$7:$BQ$126)=(""&amp;$B15),ROW($BQ$7:$BQ$126)-ROW(INDEX($BQ$7:$BQ$126,1,1))+1),CA$6),200)),1),""))</f>
        <v/>
      </c>
      <c r="CB15" s="167">
        <f t="shared" si="67"/>
        <v>10</v>
      </c>
      <c r="CC15" s="164">
        <f t="array" ref="CC15">IF($B15="-","-",SUM(IF(LEN(BR15:CA15)&gt;0,1,0)))</f>
        <v>1</v>
      </c>
      <c r="CD15" s="164">
        <f t="array" ref="CD15">IF($B15="-","-",SUM(IF(LEN(BG15:BP15)&gt;0,1,0)))</f>
        <v>1</v>
      </c>
      <c r="CH15" s="239" t="s">
        <v>84</v>
      </c>
      <c r="CI15" s="226">
        <f>IF(Settings!G12="",0,1)</f>
        <v>0</v>
      </c>
      <c r="CN15" s="225">
        <f t="shared" ca="1" si="68"/>
        <v>44935</v>
      </c>
      <c r="CO15" s="226">
        <f t="array" aca="1" ref="CO15" ca="1">IF(NETWORKDAYS.INTL(CN15,CN15,weekendOption,holidaysList)=1,MAX($CO$6:CO14)+1,"")</f>
        <v>5</v>
      </c>
      <c r="CQ15" s="226" t="str">
        <f t="shared" si="18"/>
        <v>9 - Review and approve design</v>
      </c>
      <c r="CR15" s="227"/>
      <c r="CT15" s="218">
        <f ca="1">IF(AND( Y15&lt;= DATE(yearC,Calculations!$CT$5+1,1)-1,CY15&gt;=DATE(yearC,Calculations!$CT$5,1)),1,0)</f>
        <v>1</v>
      </c>
      <c r="CU15" s="164">
        <f t="shared" si="46"/>
        <v>1</v>
      </c>
      <c r="CV15" s="164">
        <f t="shared" si="19"/>
        <v>1</v>
      </c>
      <c r="CW15" s="164">
        <f t="shared" si="20"/>
        <v>1</v>
      </c>
      <c r="CX15" s="164">
        <f t="shared" ca="1" si="47"/>
        <v>1</v>
      </c>
      <c r="CY15" s="221">
        <f t="shared" ca="1" si="48"/>
        <v>44957</v>
      </c>
      <c r="CZ15" s="228"/>
      <c r="DA15" s="168" t="str">
        <f t="array" aca="1" ref="DA15" ca="1">IFERROR(IF(LEN(INDEX($CO$7:$CO$737,MATCH(DA$6,$CN$7:$CN$737,0)))=0,"",IF($CX15=0,"",IF(AND(DA$6&gt;=$Y15,DA$6&lt;=$CY15),IF(CZ15&lt;&gt;"",CZ15,IF(MAX(DA$7:DA14)&lt;=COUNT(DA$7:DA14),MAX(DA$7:DA14)+1,SMALL(IF(COUNTIF(DA$7:DA14,$EI$7:$EI$16)=0,$EI$7:$EI$16,""),1))),""))),"")</f>
        <v/>
      </c>
      <c r="DB15" s="168" t="str">
        <f t="array" aca="1" ref="DB15" ca="1">IFERROR(IF(LEN(INDEX($CO$7:$CO$737,MATCH(DB$6,$CN$7:$CN$737,0)))=0,"",IF($CX15=0,"",IF(AND(DB$6&gt;=$Y15,DB$6&lt;=$CY15),IF(DA15&lt;&gt;"",DA15,IF(MAX(DB$7:DB14)&lt;=COUNT(DB$7:DB14),MAX(DB$7:DB14)+1,SMALL(IF(COUNTIF(DB$7:DB14,$EI$7:$EI$16)=0,$EI$7:$EI$16,""),1))),""))),"")</f>
        <v/>
      </c>
      <c r="DC15" s="168" t="str">
        <f t="array" aca="1" ref="DC15" ca="1">IFERROR(IF(LEN(INDEX($CO$7:$CO$737,MATCH(DC$6,$CN$7:$CN$737,0)))=0,"",IF($CX15=0,"",IF(AND(DC$6&gt;=$Y15,DC$6&lt;=$CY15),IF(DB15&lt;&gt;"",DB15,IF(MAX(DC$7:DC14)&lt;=COUNT(DC$7:DC14),MAX(DC$7:DC14)+1,SMALL(IF(COUNTIF(DC$7:DC14,$EI$7:$EI$16)=0,$EI$7:$EI$16,""),1))),""))),"")</f>
        <v/>
      </c>
      <c r="DD15" s="168" t="str">
        <f t="array" aca="1" ref="DD15" ca="1">IFERROR(IF(LEN(INDEX($CO$7:$CO$737,MATCH(DD$6,$CN$7:$CN$737,0)))=0,"",IF($CX15=0,"",IF(AND(DD$6&gt;=$Y15,DD$6&lt;=$CY15),IF(DC15&lt;&gt;"",DC15,IF(MAX(DD$7:DD14)&lt;=COUNT(DD$7:DD14),MAX(DD$7:DD14)+1,SMALL(IF(COUNTIF(DD$7:DD14,$EI$7:$EI$16)=0,$EI$7:$EI$16,""),1))),""))),"")</f>
        <v/>
      </c>
      <c r="DE15" s="168" t="str">
        <f t="array" aca="1" ref="DE15" ca="1">IFERROR(IF(LEN(INDEX($CO$7:$CO$737,MATCH(DE$6,$CN$7:$CN$737,0)))=0,"",IF($CX15=0,"",IF(AND(DE$6&gt;=$Y15,DE$6&lt;=$CY15),IF(DD15&lt;&gt;"",DD15,IF(MAX(DE$7:DE14)&lt;=COUNT(DE$7:DE14),MAX(DE$7:DE14)+1,SMALL(IF(COUNTIF(DE$7:DE14,$EI$7:$EI$16)=0,$EI$7:$EI$16,""),1))),""))),"")</f>
        <v/>
      </c>
      <c r="DF15" s="168" t="str">
        <f t="array" aca="1" ref="DF15" ca="1">IFERROR(IF(LEN(INDEX($CO$7:$CO$737,MATCH(DF$6,$CN$7:$CN$737,0)))=0,"",IF($CX15=0,"",IF(AND(DF$6&gt;=$Y15,DF$6&lt;=$CY15),IF(DE15&lt;&gt;"",DE15,IF(MAX(DF$7:DF14)&lt;=COUNT(DF$7:DF14),MAX(DF$7:DF14)+1,SMALL(IF(COUNTIF(DF$7:DF14,$EI$7:$EI$16)=0,$EI$7:$EI$16,""),1))),""))),"")</f>
        <v/>
      </c>
      <c r="DG15" s="168" t="str">
        <f t="array" aca="1" ref="DG15" ca="1">IFERROR(IF(LEN(INDEX($CO$7:$CO$737,MATCH(DG$6,$CN$7:$CN$737,0)))=0,"",IF($CX15=0,"",IF(AND(DG$6&gt;=$Y15,DG$6&lt;=$CY15),IF(DF15&lt;&gt;"",DF15,IF(MAX(DG$7:DG14)&lt;=COUNT(DG$7:DG14),MAX(DG$7:DG14)+1,SMALL(IF(COUNTIF(DG$7:DG14,$EI$7:$EI$16)=0,$EI$7:$EI$16,""),1))),""))),"")</f>
        <v/>
      </c>
      <c r="DH15" s="168" t="str">
        <f t="array" aca="1" ref="DH15" ca="1">IFERROR(IF(LEN(INDEX($CO$7:$CO$737,MATCH(DH$6,$CN$7:$CN$737,0)))=0,"",IF($CX15=0,"",IF(AND(DH$6&gt;=$Y15,DH$6&lt;=$CY15),IF(DG15&lt;&gt;"",DG15,IF(MAX(DH$7:DH14)&lt;=COUNT(DH$7:DH14),MAX(DH$7:DH14)+1,SMALL(IF(COUNTIF(DH$7:DH14,$EI$7:$EI$16)=0,$EI$7:$EI$16,""),1))),""))),"")</f>
        <v/>
      </c>
      <c r="DI15" s="168" t="str">
        <f t="array" aca="1" ref="DI15" ca="1">IFERROR(IF(LEN(INDEX($CO$7:$CO$737,MATCH(DI$6,$CN$7:$CN$737,0)))=0,"",IF($CX15=0,"",IF(AND(DI$6&gt;=$Y15,DI$6&lt;=$CY15),IF(DH15&lt;&gt;"",DH15,IF(MAX(DI$7:DI14)&lt;=COUNT(DI$7:DI14),MAX(DI$7:DI14)+1,SMALL(IF(COUNTIF(DI$7:DI14,$EI$7:$EI$16)=0,$EI$7:$EI$16,""),1))),""))),"")</f>
        <v/>
      </c>
      <c r="DJ15" s="168" t="str">
        <f t="array" aca="1" ref="DJ15" ca="1">IFERROR(IF(LEN(INDEX($CO$7:$CO$737,MATCH(DJ$6,$CN$7:$CN$737,0)))=0,"",IF($CX15=0,"",IF(AND(DJ$6&gt;=$Y15,DJ$6&lt;=$CY15),IF(DI15&lt;&gt;"",DI15,IF(MAX(DJ$7:DJ14)&lt;=COUNT(DJ$7:DJ14),MAX(DJ$7:DJ14)+1,SMALL(IF(COUNTIF(DJ$7:DJ14,$EI$7:$EI$16)=0,$EI$7:$EI$16,""),1))),""))),"")</f>
        <v/>
      </c>
      <c r="DK15" s="168" t="str">
        <f t="array" aca="1" ref="DK15" ca="1">IFERROR(IF(LEN(INDEX($CO$7:$CO$737,MATCH(DK$6,$CN$7:$CN$737,0)))=0,"",IF($CX15=0,"",IF(AND(DK$6&gt;=$Y15,DK$6&lt;=$CY15),IF(DJ15&lt;&gt;"",DJ15,IF(MAX(DK$7:DK14)&lt;=COUNT(DK$7:DK14),MAX(DK$7:DK14)+1,SMALL(IF(COUNTIF(DK$7:DK14,$EI$7:$EI$16)=0,$EI$7:$EI$16,""),1))),""))),"")</f>
        <v/>
      </c>
      <c r="DL15" s="168" t="str">
        <f t="array" aca="1" ref="DL15" ca="1">IFERROR(IF(LEN(INDEX($CO$7:$CO$737,MATCH(DL$6,$CN$7:$CN$737,0)))=0,"",IF($CX15=0,"",IF(AND(DL$6&gt;=$Y15,DL$6&lt;=$CY15),IF(DK15&lt;&gt;"",DK15,IF(MAX(DL$7:DL14)&lt;=COUNT(DL$7:DL14),MAX(DL$7:DL14)+1,SMALL(IF(COUNTIF(DL$7:DL14,$EI$7:$EI$16)=0,$EI$7:$EI$16,""),1))),""))),"")</f>
        <v/>
      </c>
      <c r="DM15" s="168" t="str">
        <f t="array" aca="1" ref="DM15" ca="1">IFERROR(IF(LEN(INDEX($CO$7:$CO$737,MATCH(DM$6,$CN$7:$CN$737,0)))=0,"",IF($CX15=0,"",IF(AND(DM$6&gt;=$Y15,DM$6&lt;=$CY15),IF(DL15&lt;&gt;"",DL15,IF(MAX(DM$7:DM14)&lt;=COUNT(DM$7:DM14),MAX(DM$7:DM14)+1,SMALL(IF(COUNTIF(DM$7:DM14,$EI$7:$EI$16)=0,$EI$7:$EI$16,""),1))),""))),"")</f>
        <v/>
      </c>
      <c r="DN15" s="168" t="str">
        <f t="array" aca="1" ref="DN15" ca="1">IFERROR(IF(LEN(INDEX($CO$7:$CO$737,MATCH(DN$6,$CN$7:$CN$737,0)))=0,"",IF($CX15=0,"",IF(AND(DN$6&gt;=$Y15,DN$6&lt;=$CY15),IF(DM15&lt;&gt;"",DM15,IF(MAX(DN$7:DN14)&lt;=COUNT(DN$7:DN14),MAX(DN$7:DN14)+1,SMALL(IF(COUNTIF(DN$7:DN14,$EI$7:$EI$16)=0,$EI$7:$EI$16,""),1))),""))),"")</f>
        <v/>
      </c>
      <c r="DO15" s="168" t="str">
        <f t="array" aca="1" ref="DO15" ca="1">IFERROR(IF(LEN(INDEX($CO$7:$CO$737,MATCH(DO$6,$CN$7:$CN$737,0)))=0,"",IF($CX15=0,"",IF(AND(DO$6&gt;=$Y15,DO$6&lt;=$CY15),IF(DN15&lt;&gt;"",DN15,IF(MAX(DO$7:DO14)&lt;=COUNT(DO$7:DO14),MAX(DO$7:DO14)+1,SMALL(IF(COUNTIF(DO$7:DO14,$EI$7:$EI$16)=0,$EI$7:$EI$16,""),1))),""))),"")</f>
        <v/>
      </c>
      <c r="DP15" s="168" t="str">
        <f t="array" aca="1" ref="DP15" ca="1">IFERROR(IF(LEN(INDEX($CO$7:$CO$737,MATCH(DP$6,$CN$7:$CN$737,0)))=0,"",IF($CX15=0,"",IF(AND(DP$6&gt;=$Y15,DP$6&lt;=$CY15),IF(DO15&lt;&gt;"",DO15,IF(MAX(DP$7:DP14)&lt;=COUNT(DP$7:DP14),MAX(DP$7:DP14)+1,SMALL(IF(COUNTIF(DP$7:DP14,$EI$7:$EI$16)=0,$EI$7:$EI$16,""),1))),""))),"")</f>
        <v/>
      </c>
      <c r="DQ15" s="168" t="str">
        <f t="array" aca="1" ref="DQ15" ca="1">IFERROR(IF(LEN(INDEX($CO$7:$CO$737,MATCH(DQ$6,$CN$7:$CN$737,0)))=0,"",IF($CX15=0,"",IF(AND(DQ$6&gt;=$Y15,DQ$6&lt;=$CY15),IF(DP15&lt;&gt;"",DP15,IF(MAX(DQ$7:DQ14)&lt;=COUNT(DQ$7:DQ14),MAX(DQ$7:DQ14)+1,SMALL(IF(COUNTIF(DQ$7:DQ14,$EI$7:$EI$16)=0,$EI$7:$EI$16,""),1))),""))),"")</f>
        <v/>
      </c>
      <c r="DR15" s="168" t="str">
        <f t="array" aca="1" ref="DR15" ca="1">IFERROR(IF(LEN(INDEX($CO$7:$CO$737,MATCH(DR$6,$CN$7:$CN$737,0)))=0,"",IF($CX15=0,"",IF(AND(DR$6&gt;=$Y15,DR$6&lt;=$CY15),IF(DQ15&lt;&gt;"",DQ15,IF(MAX(DR$7:DR14)&lt;=COUNT(DR$7:DR14),MAX(DR$7:DR14)+1,SMALL(IF(COUNTIF(DR$7:DR14,$EI$7:$EI$16)=0,$EI$7:$EI$16,""),1))),""))),"")</f>
        <v/>
      </c>
      <c r="DS15" s="168" t="str">
        <f t="array" aca="1" ref="DS15" ca="1">IFERROR(IF(LEN(INDEX($CO$7:$CO$737,MATCH(DS$6,$CN$7:$CN$737,0)))=0,"",IF($CX15=0,"",IF(AND(DS$6&gt;=$Y15,DS$6&lt;=$CY15),IF(DR15&lt;&gt;"",DR15,IF(MAX(DS$7:DS14)&lt;=COUNT(DS$7:DS14),MAX(DS$7:DS14)+1,SMALL(IF(COUNTIF(DS$7:DS14,$EI$7:$EI$16)=0,$EI$7:$EI$16,""),1))),""))),"")</f>
        <v/>
      </c>
      <c r="DT15" s="168">
        <f t="array" aca="1" ref="DT15" ca="1">IFERROR(IF(LEN(INDEX($CO$7:$CO$737,MATCH(DT$6,$CN$7:$CN$737,0)))=0,"",IF($CX15=0,"",IF(AND(DT$6&gt;=$Y15,DT$6&lt;=$CY15),IF(DS15&lt;&gt;"",DS15,IF(MAX(DT$7:DT14)&lt;=COUNT(DT$7:DT14),MAX(DT$7:DT14)+1,SMALL(IF(COUNTIF(DT$7:DT14,$EI$7:$EI$16)=0,$EI$7:$EI$16,""),1))),""))),"")</f>
        <v>5</v>
      </c>
      <c r="DU15" s="168" t="str">
        <f t="array" aca="1" ref="DU15" ca="1">IFERROR(IF(LEN(INDEX($CO$7:$CO$737,MATCH(DU$6,$CN$7:$CN$737,0)))=0,"",IF($CX15=0,"",IF(AND(DU$6&gt;=$Y15,DU$6&lt;=$CY15),IF(DT15&lt;&gt;"",DT15,IF(MAX(DU$7:DU14)&lt;=COUNT(DU$7:DU14),MAX(DU$7:DU14)+1,SMALL(IF(COUNTIF(DU$7:DU14,$EI$7:$EI$16)=0,$EI$7:$EI$16,""),1))),""))),"")</f>
        <v/>
      </c>
      <c r="DV15" s="168" t="str">
        <f t="array" aca="1" ref="DV15" ca="1">IFERROR(IF(LEN(INDEX($CO$7:$CO$737,MATCH(DV$6,$CN$7:$CN$737,0)))=0,"",IF($CX15=0,"",IF(AND(DV$6&gt;=$Y15,DV$6&lt;=$CY15),IF(DU15&lt;&gt;"",DU15,IF(MAX(DV$7:DV14)&lt;=COUNT(DV$7:DV14),MAX(DV$7:DV14)+1,SMALL(IF(COUNTIF(DV$7:DV14,$EI$7:$EI$16)=0,$EI$7:$EI$16,""),1))),""))),"")</f>
        <v/>
      </c>
      <c r="DW15" s="168">
        <f t="array" aca="1" ref="DW15" ca="1">IFERROR(IF(LEN(INDEX($CO$7:$CO$737,MATCH(DW$6,$CN$7:$CN$737,0)))=0,"",IF($CX15=0,"",IF(AND(DW$6&gt;=$Y15,DW$6&lt;=$CY15),IF(DV15&lt;&gt;"",DV15,IF(MAX(DW$7:DW14)&lt;=COUNT(DW$7:DW14),MAX(DW$7:DW14)+1,SMALL(IF(COUNTIF(DW$7:DW14,$EI$7:$EI$16)=0,$EI$7:$EI$16,""),1))),""))),"")</f>
        <v>5</v>
      </c>
      <c r="DX15" s="168">
        <f t="array" aca="1" ref="DX15" ca="1">IFERROR(IF(LEN(INDEX($CO$7:$CO$737,MATCH(DX$6,$CN$7:$CN$737,0)))=0,"",IF($CX15=0,"",IF(AND(DX$6&gt;=$Y15,DX$6&lt;=$CY15),IF(DW15&lt;&gt;"",DW15,IF(MAX(DX$7:DX14)&lt;=COUNT(DX$7:DX14),MAX(DX$7:DX14)+1,SMALL(IF(COUNTIF(DX$7:DX14,$EI$7:$EI$16)=0,$EI$7:$EI$16,""),1))),""))),"")</f>
        <v>5</v>
      </c>
      <c r="DY15" s="168">
        <f t="array" aca="1" ref="DY15" ca="1">IFERROR(IF(LEN(INDEX($CO$7:$CO$737,MATCH(DY$6,$CN$7:$CN$737,0)))=0,"",IF($CX15=0,"",IF(AND(DY$6&gt;=$Y15,DY$6&lt;=$CY15),IF(DX15&lt;&gt;"",DX15,IF(MAX(DY$7:DY14)&lt;=COUNT(DY$7:DY14),MAX(DY$7:DY14)+1,SMALL(IF(COUNTIF(DY$7:DY14,$EI$7:$EI$16)=0,$EI$7:$EI$16,""),1))),""))),"")</f>
        <v>5</v>
      </c>
      <c r="DZ15" s="168">
        <f t="array" aca="1" ref="DZ15" ca="1">IFERROR(IF(LEN(INDEX($CO$7:$CO$737,MATCH(DZ$6,$CN$7:$CN$737,0)))=0,"",IF($CX15=0,"",IF(AND(DZ$6&gt;=$Y15,DZ$6&lt;=$CY15),IF(DY15&lt;&gt;"",DY15,IF(MAX(DZ$7:DZ14)&lt;=COUNT(DZ$7:DZ14),MAX(DZ$7:DZ14)+1,SMALL(IF(COUNTIF(DZ$7:DZ14,$EI$7:$EI$16)=0,$EI$7:$EI$16,""),1))),""))),"")</f>
        <v>5</v>
      </c>
      <c r="EA15" s="168">
        <f t="array" aca="1" ref="EA15" ca="1">IFERROR(IF(LEN(INDEX($CO$7:$CO$737,MATCH(EA$6,$CN$7:$CN$737,0)))=0,"",IF($CX15=0,"",IF(AND(EA$6&gt;=$Y15,EA$6&lt;=$CY15),IF(DZ15&lt;&gt;"",DZ15,IF(MAX(EA$7:EA14)&lt;=COUNT(EA$7:EA14),MAX(EA$7:EA14)+1,SMALL(IF(COUNTIF(EA$7:EA14,$EI$7:$EI$16)=0,$EI$7:$EI$16,""),1))),""))),"")</f>
        <v>5</v>
      </c>
      <c r="EB15" s="168" t="str">
        <f t="array" aca="1" ref="EB15" ca="1">IFERROR(IF(LEN(INDEX($CO$7:$CO$737,MATCH(EB$6,$CN$7:$CN$737,0)))=0,"",IF($CX15=0,"",IF(AND(EB$6&gt;=$Y15,EB$6&lt;=$CY15),IF(EA15&lt;&gt;"",EA15,IF(MAX(EB$7:EB14)&lt;=COUNT(EB$7:EB14),MAX(EB$7:EB14)+1,SMALL(IF(COUNTIF(EB$7:EB14,$EI$7:$EI$16)=0,$EI$7:$EI$16,""),1))),""))),"")</f>
        <v/>
      </c>
      <c r="EC15" s="168" t="str">
        <f t="array" aca="1" ref="EC15" ca="1">IFERROR(IF(LEN(INDEX($CO$7:$CO$737,MATCH(EC$6,$CN$7:$CN$737,0)))=0,"",IF($CX15=0,"",IF(AND(EC$6&gt;=$Y15,EC$6&lt;=$CY15),IF(EB15&lt;&gt;"",EB15,IF(MAX(EC$7:EC14)&lt;=COUNT(EC$7:EC14),MAX(EC$7:EC14)+1,SMALL(IF(COUNTIF(EC$7:EC14,$EI$7:$EI$16)=0,$EI$7:$EI$16,""),1))),""))),"")</f>
        <v/>
      </c>
      <c r="ED15" s="168">
        <f t="array" aca="1" ref="ED15" ca="1">IFERROR(IF(LEN(INDEX($CO$7:$CO$737,MATCH(ED$6,$CN$7:$CN$737,0)))=0,"",IF($CX15=0,"",IF(AND(ED$6&gt;=$Y15,ED$6&lt;=$CY15),IF(EC15&lt;&gt;"",EC15,IF(MAX(ED$7:ED14)&lt;=COUNT(ED$7:ED14),MAX(ED$7:ED14)+1,SMALL(IF(COUNTIF(ED$7:ED14,$EI$7:$EI$16)=0,$EI$7:$EI$16,""),1))),""))),"")</f>
        <v>3</v>
      </c>
      <c r="EE15" s="168">
        <f t="array" aca="1" ref="EE15" ca="1">IFERROR(IF(LEN(INDEX($CO$7:$CO$737,MATCH(EE$6,$CN$7:$CN$737,0)))=0,"",IF($CX15=0,"",IF(AND(EE$6&gt;=$Y15,EE$6&lt;=$CY15),IF(ED15&lt;&gt;"",ED15,IF(MAX(EE$7:EE14)&lt;=COUNT(EE$7:EE14),MAX(EE$7:EE14)+1,SMALL(IF(COUNTIF(EE$7:EE14,$EI$7:$EI$16)=0,$EI$7:$EI$16,""),1))),""))),"")</f>
        <v>3</v>
      </c>
      <c r="EG15" s="229">
        <f t="shared" ca="1" si="49"/>
        <v>5</v>
      </c>
      <c r="EI15" s="197">
        <v>9</v>
      </c>
      <c r="EK15" s="230">
        <f t="shared" si="21"/>
        <v>9</v>
      </c>
      <c r="EL15" s="230">
        <f t="array" ref="EL15">IFERROR(SMALL($EK$7:$EK$18,ROW()-ROW($EK$6)),"")</f>
        <v>9</v>
      </c>
      <c r="EM15" s="230" t="str">
        <f t="shared" si="22"/>
        <v>Review and approve design</v>
      </c>
      <c r="EN15" s="230" t="str">
        <f t="shared" si="23"/>
        <v>S</v>
      </c>
      <c r="EO15" s="231">
        <f t="shared" ca="1" si="24"/>
        <v>44946</v>
      </c>
      <c r="EP15" s="231">
        <f t="shared" ca="1" si="25"/>
        <v>44957</v>
      </c>
      <c r="EQ15" s="230">
        <f t="shared" si="26"/>
        <v>7</v>
      </c>
      <c r="ER15" s="231">
        <f t="shared" ca="1" si="27"/>
        <v>44957</v>
      </c>
      <c r="ES15" s="259" t="str">
        <f t="shared" si="28"/>
        <v>Low</v>
      </c>
      <c r="ET15" s="259" t="str">
        <f t="shared" ca="1" si="29"/>
        <v>In progress</v>
      </c>
      <c r="EU15" s="257">
        <f t="shared" si="30"/>
        <v>3</v>
      </c>
      <c r="EV15" s="257">
        <f t="shared" ca="1" si="31"/>
        <v>2</v>
      </c>
      <c r="EX15" s="232">
        <v>9</v>
      </c>
      <c r="EY15" s="230" t="str">
        <f>IFERROR(IF(LEN(INDEX(Settings!I$10:I$52,Calculations!$EX15))=0,"",INDEX(Settings!I$10:I$52,Calculations!$EX15)),"")</f>
        <v>Harris Montes</v>
      </c>
      <c r="EZ15" s="230">
        <f t="shared" si="50"/>
        <v>9</v>
      </c>
      <c r="FA15" s="230" t="str">
        <f t="shared" si="32"/>
        <v>Harris Montes</v>
      </c>
      <c r="FB15" s="230">
        <f t="shared" si="51"/>
        <v>9</v>
      </c>
      <c r="FC15" s="230" t="str">
        <f>IFERROR(IF(LEN(INDEX(Settings!J$10:J$52,Calculations!$EX15))=0,"",INDEX(Settings!J$10:J$52,Calculations!$EX15)),"")</f>
        <v>Operations</v>
      </c>
      <c r="FD15" s="230" t="str">
        <f>IF(IF(LEN(FC15)=0,"",COUNTIF($FC$7:FC15,FC15))=1,EX15,"")</f>
        <v/>
      </c>
      <c r="FE15" s="230" t="str">
        <f t="shared" si="33"/>
        <v/>
      </c>
      <c r="FR15" s="164">
        <f t="shared" si="69"/>
        <v>0</v>
      </c>
      <c r="FS15" s="164">
        <f t="shared" ca="1" si="56"/>
        <v>2023</v>
      </c>
      <c r="FT15" s="197" t="s">
        <v>66</v>
      </c>
      <c r="FU15" s="164" t="str">
        <f t="shared" ca="1" si="57"/>
        <v>2023-September</v>
      </c>
      <c r="FV15" s="221">
        <f t="shared" ca="1" si="34"/>
        <v>45170</v>
      </c>
      <c r="FX15" s="164">
        <f ca="1">IFERROR(IF(MAX(AB7:AB18)&lt;1,0,MAX(AB7:AB18)-projectStartDate),"")</f>
        <v>43</v>
      </c>
      <c r="FZ15" s="164">
        <f>IFERROR(COUNTIF($D$7:$D$19,Type2),"")</f>
        <v>2</v>
      </c>
      <c r="GB15" s="161" t="s">
        <v>80</v>
      </c>
      <c r="GC15" s="161" t="s">
        <v>194</v>
      </c>
      <c r="GF15" s="230" t="str">
        <f t="shared" si="61"/>
        <v>Harris Montes</v>
      </c>
      <c r="GG15" s="230">
        <f t="shared" si="35"/>
        <v>0</v>
      </c>
      <c r="GH15" s="230" t="str">
        <f t="shared" si="36"/>
        <v/>
      </c>
      <c r="GI15" s="230" t="str">
        <f ca="1">IFERROR(COUNTIF($GH$6:GH14,GH15)+GH15,"")</f>
        <v/>
      </c>
      <c r="GK15" s="232">
        <v>9</v>
      </c>
      <c r="GL15" s="230" t="str">
        <f t="shared" ca="1" si="37"/>
        <v/>
      </c>
      <c r="GM15" s="230" t="str">
        <f t="shared" ca="1" si="38"/>
        <v/>
      </c>
      <c r="GO15" s="230" t="str">
        <f t="shared" si="39"/>
        <v/>
      </c>
      <c r="GP15" s="234" t="str">
        <f t="shared" si="40"/>
        <v/>
      </c>
      <c r="GQ15" s="234" t="str">
        <f t="shared" si="41"/>
        <v/>
      </c>
      <c r="GR15" s="234" t="str">
        <f t="shared" si="62"/>
        <v/>
      </c>
      <c r="GS15" s="234" t="str">
        <f t="shared" si="63"/>
        <v/>
      </c>
      <c r="GT15" s="234" t="str">
        <f t="shared" si="63"/>
        <v/>
      </c>
      <c r="GU15" s="234" t="str">
        <f t="shared" si="63"/>
        <v/>
      </c>
      <c r="GV15" s="234" t="str">
        <f t="shared" si="64"/>
        <v/>
      </c>
      <c r="GW15" s="234" t="str">
        <f t="shared" si="65"/>
        <v/>
      </c>
      <c r="GY15" s="170">
        <v>1</v>
      </c>
    </row>
    <row r="16" spans="2:207" x14ac:dyDescent="0.25">
      <c r="B16" s="164">
        <f>IF(MAX($B$6:B15)+1&gt;countall,"-",MAX($B$6:B15)+1)</f>
        <v>10</v>
      </c>
      <c r="C16" s="164" t="str">
        <f>IF($B16="-","-",""&amp;INDEX(TaskPlan!C$7:C$18,MATCH($B16,TaskPlan!$B$7:$B$18,0),1))</f>
        <v>High</v>
      </c>
      <c r="D16" s="164" t="str">
        <f>IF($B16="-","-",""&amp;INDEX(TaskPlan!D$7:D$18,MATCH($B16,TaskPlan!$B$7:$B$18,0),1))</f>
        <v>M</v>
      </c>
      <c r="E16" s="164" t="str">
        <f>IF($B16="-","-",INDEX(TaskPlan!E$7:E$18,MATCH($B16,TaskPlan!$B$7:$B$18,0),1))</f>
        <v>Design Approved</v>
      </c>
      <c r="F16" s="164" t="str">
        <f>IF($B16="-","-",IF(LEN(INDEX(TaskPlan!F$7:F$18,MATCH($B16,TaskPlan!$B$7:$B$18,0),1))=0,"",INDEX(TaskPlan!F$7:F$18,MATCH($B16,TaskPlan!$B$7:$B$18,0),1)))</f>
        <v>Mercedes Banks</v>
      </c>
      <c r="G16" s="164" t="str">
        <f t="shared" si="1"/>
        <v>Design</v>
      </c>
      <c r="H16" s="164" t="str">
        <f>IF($B16="-","-",IF(INDEX(TaskPlan!G$7:G$18,MATCH($B16,TaskPlan!$B$7:$B$18,0),1)="","",INDEX(TaskPlan!G$7:G$18,MATCH($B16,TaskPlan!$B$7:$B$18,0),1)))</f>
        <v>9</v>
      </c>
      <c r="I16" s="160">
        <f>IF($B16="-","-",IF(D16=Type1,0,K16+IF(INDEX(TaskPlan!H$7:H$18,MATCH($B16,TaskPlan!$B$7:$B$18,0),1)="",0,INDEX(TaskPlan!H$7:H$18,MATCH($B16,TaskPlan!$B$7:$B$18,0),1))))</f>
        <v>5</v>
      </c>
      <c r="J16" s="160">
        <f>IF($B16="-","-",IF(INDEX(TaskPlan!I$7:I$18,MATCH($B16,TaskPlan!$B$7:$B$18,0),1)="",0,INDEX(TaskPlan!I$7:I$18,MATCH($B16,TaskPlan!$B$7:$B$18,0),1)))</f>
        <v>0</v>
      </c>
      <c r="K16" s="160">
        <f>IF($B16="-","-",IF(INDEX(TaskPlan!J$7:J$18,MATCH($B16,TaskPlan!$B$7:$B$18,0),1)="",0,INDEX(TaskPlan!J$7:J$18,MATCH($B16,TaskPlan!$B$7:$B$18,0),1)))</f>
        <v>0</v>
      </c>
      <c r="L16" s="160">
        <f t="shared" si="2"/>
        <v>5</v>
      </c>
      <c r="M16" s="218" t="str">
        <f>IF(D16=Type1,IFERROR(MATCH(D16,D17:$D$19,0)+ROW(D16)-7-B16,200),"")</f>
        <v/>
      </c>
      <c r="N16" s="219" t="str">
        <f ca="1">IF(D16=Type1,IF(COUNTIF(OFFSET(N17,,,M16),Status1)=M16,Status1,IF(COUNTIF(OFFSET(N17,,,M16),Status2)&gt;0,Status2,IF(COUNTIF(OFFSET(N17,,,M16),Status4)=M16,Status4,Status3))),IF($B16="-","-",IF(LEN(INDEX(TaskPlan!K$7:K$206,MATCH($B16,TaskPlan!$B$7:$B$206,0),1))=0,"-",INDEX(TaskPlan!K$7:K$206,MATCH($B16,TaskPlan!$B$7:$B$206,0),1))))</f>
        <v>Not started</v>
      </c>
      <c r="O16" s="164">
        <f t="shared" si="3"/>
        <v>1</v>
      </c>
      <c r="P16" s="164">
        <f t="shared" ca="1" si="4"/>
        <v>1</v>
      </c>
      <c r="Q16" s="160" t="str">
        <f t="shared" si="5"/>
        <v>10 - Design Approved</v>
      </c>
      <c r="R16" s="257">
        <f t="shared" si="6"/>
        <v>1</v>
      </c>
      <c r="S16" s="247">
        <f t="shared" si="7"/>
        <v>0</v>
      </c>
      <c r="T16" s="247">
        <f t="shared" si="8"/>
        <v>0</v>
      </c>
      <c r="U16" s="247">
        <f t="shared" si="9"/>
        <v>0</v>
      </c>
      <c r="V16" s="247">
        <f t="shared" ca="1" si="10"/>
        <v>0</v>
      </c>
      <c r="W16" s="247">
        <f t="shared" ca="1" si="42"/>
        <v>0</v>
      </c>
      <c r="X16" s="235"/>
      <c r="Y16" s="221">
        <f t="shared" ca="1" si="11"/>
        <v>44957</v>
      </c>
      <c r="Z16" s="221">
        <f t="shared" ca="1" si="12"/>
        <v>44964</v>
      </c>
      <c r="AA16" s="221">
        <f t="shared" ca="1" si="13"/>
        <v>44957</v>
      </c>
      <c r="AB16" s="221">
        <f t="shared" ca="1" si="14"/>
        <v>44964</v>
      </c>
      <c r="AC16" s="162">
        <f t="shared" ca="1" si="15"/>
        <v>21</v>
      </c>
      <c r="AD16" s="162">
        <f t="shared" ca="1" si="16"/>
        <v>26</v>
      </c>
      <c r="AE16" s="162">
        <f t="shared" ca="1" si="17"/>
        <v>21</v>
      </c>
      <c r="AF16" s="162">
        <f t="shared" ca="1" si="43"/>
        <v>26</v>
      </c>
      <c r="AG16" s="162">
        <f t="shared" ca="1" si="44"/>
        <v>0</v>
      </c>
      <c r="AH16" s="222"/>
      <c r="AI16" s="163">
        <f t="array" aca="1" ref="AI16" ca="1">IF(BG16="",0,INDEX($AD$7:$AD$18,MATCH(""&amp;BG16,""&amp;$B$7:$B$18,0)))</f>
        <v>21</v>
      </c>
      <c r="AJ16" s="163">
        <f t="array" ref="AJ16">IF(BH16="",0,INDEX($AD$7:$AD$18,MATCH(""&amp;BH16,""&amp;$B$7:$B$18,0)))</f>
        <v>0</v>
      </c>
      <c r="AK16" s="163">
        <f t="array" ref="AK16">IF(BI16="",0,INDEX($AD$7:$AD$18,MATCH(""&amp;BI16,""&amp;$B$7:$B$18,0)))</f>
        <v>0</v>
      </c>
      <c r="AL16" s="163">
        <f t="array" ref="AL16">IF(BJ16="",0,INDEX($AD$7:$AD$18,MATCH(""&amp;BJ16,""&amp;$B$7:$B$18,0)))</f>
        <v>0</v>
      </c>
      <c r="AM16" s="163">
        <f t="array" ref="AM16">IF(BK16="",0,INDEX($AD$7:$AD$18,MATCH(""&amp;BK16,""&amp;$B$7:$B$18,0)))</f>
        <v>0</v>
      </c>
      <c r="AN16" s="163">
        <f t="array" ref="AN16">IF(BL16="",0,INDEX($AD$7:$AD$18,MATCH(""&amp;BL16,""&amp;$B$7:$B$18,0)))</f>
        <v>0</v>
      </c>
      <c r="AO16" s="163">
        <f t="array" ref="AO16">IF(BM16="",0,INDEX($AD$7:$AD$18,MATCH(""&amp;BM16,""&amp;$B$7:$B$18,0)))</f>
        <v>0</v>
      </c>
      <c r="AP16" s="163">
        <f t="array" ref="AP16">IF(BN16="",0,INDEX($AD$7:$AD$18,MATCH(""&amp;BN16,""&amp;$B$7:$B$18,0)))</f>
        <v>0</v>
      </c>
      <c r="AQ16" s="163">
        <f t="array" ref="AQ16">IF(BO16="",0,INDEX($AD$7:$AD$18,MATCH(""&amp;BO16,""&amp;$B$7:$B$18,0)))</f>
        <v>0</v>
      </c>
      <c r="AR16" s="163">
        <f t="array" ref="AR16">IF(BP16="",0,INDEX($AD$7:$AD$18,MATCH(""&amp;BP16,""&amp;$B$7:$B$18,0)))</f>
        <v>0</v>
      </c>
      <c r="AS16" s="223"/>
      <c r="AT16" s="163" t="str">
        <f t="array" ref="AT16">IF(BR16="","",INDEX($AE$7:$AE$18,MATCH(""&amp;BR16,""&amp;$B$7:$B$18,0)))</f>
        <v/>
      </c>
      <c r="AU16" s="163" t="str">
        <f t="array" ref="AU16">IF(BS16="","",INDEX($AE$7:$AE$18,MATCH(""&amp;BS16,""&amp;$B$7:$B$18,0)))</f>
        <v/>
      </c>
      <c r="AV16" s="163" t="str">
        <f t="array" ref="AV16">IF(BT16="","",INDEX($AE$7:$AE$18,MATCH(""&amp;BT16,""&amp;$B$7:$B$18,0)))</f>
        <v/>
      </c>
      <c r="AW16" s="163" t="str">
        <f t="array" ref="AW16">IF(BU16="","",INDEX($AE$7:$AE$18,MATCH(""&amp;BU16,""&amp;$B$7:$B$18,0)))</f>
        <v/>
      </c>
      <c r="AX16" s="163" t="str">
        <f t="array" ref="AX16">IF(BV16="","",INDEX($AE$7:$AE$18,MATCH(""&amp;BV16,""&amp;$B$7:$B$18,0)))</f>
        <v/>
      </c>
      <c r="AY16" s="163" t="str">
        <f t="array" ref="AY16">IF(BW16="","",INDEX($AE$7:$AE$18,MATCH(""&amp;BW16,""&amp;$B$7:$B$18,0)))</f>
        <v/>
      </c>
      <c r="AZ16" s="163" t="str">
        <f t="array" ref="AZ16">IF(BX16="","",INDEX($AE$7:$AE$18,MATCH(""&amp;BX16,""&amp;$B$7:$B$18,0)))</f>
        <v/>
      </c>
      <c r="BA16" s="163" t="str">
        <f t="array" ref="BA16">IF(BY16="","",INDEX($AE$7:$AE$18,MATCH(""&amp;BY16,""&amp;$B$7:$B$18,0)))</f>
        <v/>
      </c>
      <c r="BB16" s="163" t="str">
        <f t="array" ref="BB16">IF(BZ16="","",INDEX($AE$7:$AE$18,MATCH(""&amp;BZ16,""&amp;$B$7:$B$18,0)))</f>
        <v/>
      </c>
      <c r="BC16" s="163" t="str">
        <f t="array" ref="BC16">IF(CA16="","",INDEX($AE$7:$AE$18,MATCH(""&amp;CA16,""&amp;$B$7:$B$18,0)))</f>
        <v/>
      </c>
      <c r="BE16" s="160" t="str">
        <f t="shared" ca="1" si="45"/>
        <v>Yes</v>
      </c>
      <c r="BG16" s="164" t="str">
        <f t="array" ref="BG16">IFERROR(IF($D16=Type1,"",IF(INDEX($D$7:$D$18,IF($B16="-","-",TRIM(MID(SUBSTITUTE($H16,",",REPT(" ",LEN($H16))),(BG$6-1)*LEN($H16)+1,LEN($H16)))))=Type1,INDEX($BG$7:$BG$18,IF($B16="-","-",TRIM(MID(SUBSTITUTE($H16,",",REPT(" ",LEN($H16))),(BG$6-1)*LEN($H16)+1,LEN($H16))))),IF($B16="-","-",TRIM(MID(SUBSTITUTE($H16,",",REPT(" ",LEN($H16))),(BG$6-1)*LEN($H16)+1,LEN($H16)))))),"")</f>
        <v>9</v>
      </c>
      <c r="BH16" s="164" t="str">
        <f t="array" ref="BH16">IFERROR(IF($D16=Type1,"",IF(INDEX($D$7:$D$18,IF($B16="-","-",TRIM(MID(SUBSTITUTE($H16,",",REPT(" ",LEN($H16))),(BH$6-1)*LEN($H16)+1,LEN($H16)))))=Type1,INDEX($BG$7:$BG$18,IF($B16="-","-",TRIM(MID(SUBSTITUTE($H16,",",REPT(" ",LEN($H16))),(BH$6-1)*LEN($H16)+1,LEN($H16))))),IF($B16="-","-",TRIM(MID(SUBSTITUTE($H16,",",REPT(" ",LEN($H16))),(BH$6-1)*LEN($H16)+1,LEN($H16)))))),"")</f>
        <v/>
      </c>
      <c r="BI16" s="164" t="str">
        <f t="array" ref="BI16">IFERROR(IF($D16=Type1,"",IF(INDEX($D$7:$D$18,IF($B16="-","-",TRIM(MID(SUBSTITUTE($H16,",",REPT(" ",LEN($H16))),(BI$6-1)*LEN($H16)+1,LEN($H16)))))=Type1,INDEX($BG$7:$BG$18,IF($B16="-","-",TRIM(MID(SUBSTITUTE($H16,",",REPT(" ",LEN($H16))),(BI$6-1)*LEN($H16)+1,LEN($H16))))),IF($B16="-","-",TRIM(MID(SUBSTITUTE($H16,",",REPT(" ",LEN($H16))),(BI$6-1)*LEN($H16)+1,LEN($H16)))))),"")</f>
        <v/>
      </c>
      <c r="BJ16" s="164" t="str">
        <f t="array" ref="BJ16">IFERROR(IF($D16=Type1,"",IF(INDEX($D$7:$D$18,IF($B16="-","-",TRIM(MID(SUBSTITUTE($H16,",",REPT(" ",LEN($H16))),(BJ$6-1)*LEN($H16)+1,LEN($H16)))))=Type1,INDEX($BG$7:$BG$18,IF($B16="-","-",TRIM(MID(SUBSTITUTE($H16,",",REPT(" ",LEN($H16))),(BJ$6-1)*LEN($H16)+1,LEN($H16))))),IF($B16="-","-",TRIM(MID(SUBSTITUTE($H16,",",REPT(" ",LEN($H16))),(BJ$6-1)*LEN($H16)+1,LEN($H16)))))),"")</f>
        <v/>
      </c>
      <c r="BK16" s="164" t="str">
        <f t="array" ref="BK16">IFERROR(IF($D16=Type1,"",IF(INDEX($D$7:$D$18,IF($B16="-","-",TRIM(MID(SUBSTITUTE($H16,",",REPT(" ",LEN($H16))),(BK$6-1)*LEN($H16)+1,LEN($H16)))))=Type1,INDEX($BG$7:$BG$18,IF($B16="-","-",TRIM(MID(SUBSTITUTE($H16,",",REPT(" ",LEN($H16))),(BK$6-1)*LEN($H16)+1,LEN($H16))))),IF($B16="-","-",TRIM(MID(SUBSTITUTE($H16,",",REPT(" ",LEN($H16))),(BK$6-1)*LEN($H16)+1,LEN($H16)))))),"")</f>
        <v/>
      </c>
      <c r="BL16" s="164" t="str">
        <f t="array" ref="BL16">IFERROR(IF($D16=Type1,"",IF(INDEX($D$7:$D$18,IF($B16="-","-",TRIM(MID(SUBSTITUTE($H16,",",REPT(" ",LEN($H16))),(BL$6-1)*LEN($H16)+1,LEN($H16)))))=Type1,INDEX($BG$7:$BG$18,IF($B16="-","-",TRIM(MID(SUBSTITUTE($H16,",",REPT(" ",LEN($H16))),(BL$6-1)*LEN($H16)+1,LEN($H16))))),IF($B16="-","-",TRIM(MID(SUBSTITUTE($H16,",",REPT(" ",LEN($H16))),(BL$6-1)*LEN($H16)+1,LEN($H16)))))),"")</f>
        <v/>
      </c>
      <c r="BM16" s="164" t="str">
        <f t="array" ref="BM16">IFERROR(IF($D16=Type1,"",IF(INDEX($D$7:$D$18,IF($B16="-","-",TRIM(MID(SUBSTITUTE($H16,",",REPT(" ",LEN($H16))),(BM$6-1)*LEN($H16)+1,LEN($H16)))))=Type1,INDEX($BG$7:$BG$18,IF($B16="-","-",TRIM(MID(SUBSTITUTE($H16,",",REPT(" ",LEN($H16))),(BM$6-1)*LEN($H16)+1,LEN($H16))))),IF($B16="-","-",TRIM(MID(SUBSTITUTE($H16,",",REPT(" ",LEN($H16))),(BM$6-1)*LEN($H16)+1,LEN($H16)))))),"")</f>
        <v/>
      </c>
      <c r="BN16" s="164" t="str">
        <f t="array" ref="BN16">IFERROR(IF($D16=Type1,"",IF(INDEX($D$7:$D$18,IF($B16="-","-",TRIM(MID(SUBSTITUTE($H16,",",REPT(" ",LEN($H16))),(BN$6-1)*LEN($H16)+1,LEN($H16)))))=Type1,INDEX($BG$7:$BG$18,IF($B16="-","-",TRIM(MID(SUBSTITUTE($H16,",",REPT(" ",LEN($H16))),(BN$6-1)*LEN($H16)+1,LEN($H16))))),IF($B16="-","-",TRIM(MID(SUBSTITUTE($H16,",",REPT(" ",LEN($H16))),(BN$6-1)*LEN($H16)+1,LEN($H16)))))),"")</f>
        <v/>
      </c>
      <c r="BO16" s="164" t="str">
        <f t="array" ref="BO16">IFERROR(IF($D16=Type1,"",IF(INDEX($D$7:$D$18,IF($B16="-","-",TRIM(MID(SUBSTITUTE($H16,",",REPT(" ",LEN($H16))),(BO$6-1)*LEN($H16)+1,LEN($H16)))))=Type1,INDEX($BG$7:$BG$18,IF($B16="-","-",TRIM(MID(SUBSTITUTE($H16,",",REPT(" ",LEN($H16))),(BO$6-1)*LEN($H16)+1,LEN($H16))))),IF($B16="-","-",TRIM(MID(SUBSTITUTE($H16,",",REPT(" ",LEN($H16))),(BO$6-1)*LEN($H16)+1,LEN($H16)))))),"")</f>
        <v/>
      </c>
      <c r="BP16" s="164" t="str">
        <f t="array" ref="BP16">IFERROR(IF($D16=Type1,"",IF(INDEX($D$7:$D$18,IF($B16="-","-",TRIM(MID(SUBSTITUTE($H16,",",REPT(" ",LEN($H16))),(BP$6-1)*LEN($H16)+1,LEN($H16)))))=Type1,INDEX($BG$7:$BG$18,IF($B16="-","-",TRIM(MID(SUBSTITUTE($H16,",",REPT(" ",LEN($H16))),(BP$6-1)*LEN($H16)+1,LEN($H16))))),IF($B16="-","-",TRIM(MID(SUBSTITUTE($H16,",",REPT(" ",LEN($H16))),(BP$6-1)*LEN($H16)+1,LEN($H16)))))),"")</f>
        <v/>
      </c>
      <c r="BQ16" s="165" t="str">
        <f t="shared" si="66"/>
        <v>9</v>
      </c>
      <c r="BR16" s="166" t="str">
        <f t="array" ref="BR16">IF($B16="-","-",
IFERROR(INDEX(IDSourceRange,IF(MOD(SMALL(IF((""&amp;$BQ$7:$BQ$126)=(""&amp;$B16),ROW($BQ$7:$BQ$126)-ROW(INDEX($BQ$7:$BQ$126,1,1))+1),BR$6),200)=0,200,MOD(SMALL(IF((""&amp;$BQ$7:$BQ$126)=(""&amp;$B16),ROW($BQ$7:$BQ$126)-ROW(INDEX($BQ$7:$BQ$126,1,1))+1),BR$6),200)),1),""))</f>
        <v/>
      </c>
      <c r="BS16" s="164" t="str">
        <f t="array" ref="BS16">IF($B16="-","-",
IFERROR(INDEX(IDSourceRange,IF(MOD(SMALL(IF((""&amp;$BQ$7:$BQ$126)=(""&amp;$B16),ROW($BQ$7:$BQ$126)-ROW(INDEX($BQ$7:$BQ$126,1,1))+1),BS$6),200)=0,200,MOD(SMALL(IF((""&amp;$BQ$7:$BQ$126)=(""&amp;$B16),ROW($BQ$7:$BQ$126)-ROW(INDEX($BQ$7:$BQ$126,1,1))+1),BS$6),200)),1),""))</f>
        <v/>
      </c>
      <c r="BT16" s="164" t="str">
        <f t="array" ref="BT16">IF($B16="-","-",
IFERROR(INDEX(IDSourceRange,IF(MOD(SMALL(IF((""&amp;$BQ$7:$BQ$126)=(""&amp;$B16),ROW($BQ$7:$BQ$126)-ROW(INDEX($BQ$7:$BQ$126,1,1))+1),BT$6),200)=0,200,MOD(SMALL(IF((""&amp;$BQ$7:$BQ$126)=(""&amp;$B16),ROW($BQ$7:$BQ$126)-ROW(INDEX($BQ$7:$BQ$126,1,1))+1),BT$6),200)),1),""))</f>
        <v/>
      </c>
      <c r="BU16" s="164" t="str">
        <f t="array" ref="BU16">IF($B16="-","-",
IFERROR(INDEX(IDSourceRange,IF(MOD(SMALL(IF((""&amp;$BQ$7:$BQ$126)=(""&amp;$B16),ROW($BQ$7:$BQ$126)-ROW(INDEX($BQ$7:$BQ$126,1,1))+1),BU$6),200)=0,200,MOD(SMALL(IF((""&amp;$BQ$7:$BQ$126)=(""&amp;$B16),ROW($BQ$7:$BQ$126)-ROW(INDEX($BQ$7:$BQ$126,1,1))+1),BU$6),200)),1),""))</f>
        <v/>
      </c>
      <c r="BV16" s="164" t="str">
        <f t="array" ref="BV16">IF($B16="-","-",
IFERROR(INDEX(IDSourceRange,IF(MOD(SMALL(IF((""&amp;$BQ$7:$BQ$126)=(""&amp;$B16),ROW($BQ$7:$BQ$126)-ROW(INDEX($BQ$7:$BQ$126,1,1))+1),BV$6),200)=0,200,MOD(SMALL(IF((""&amp;$BQ$7:$BQ$126)=(""&amp;$B16),ROW($BQ$7:$BQ$126)-ROW(INDEX($BQ$7:$BQ$126,1,1))+1),BV$6),200)),1),""))</f>
        <v/>
      </c>
      <c r="BW16" s="164" t="str">
        <f t="array" ref="BW16">IF($B16="-","-",
IFERROR(INDEX(IDSourceRange,IF(MOD(SMALL(IF((""&amp;$BQ$7:$BQ$126)=(""&amp;$B16),ROW($BQ$7:$BQ$126)-ROW(INDEX($BQ$7:$BQ$126,1,1))+1),BW$6),200)=0,200,MOD(SMALL(IF((""&amp;$BQ$7:$BQ$126)=(""&amp;$B16),ROW($BQ$7:$BQ$126)-ROW(INDEX($BQ$7:$BQ$126,1,1))+1),BW$6),200)),1),""))</f>
        <v/>
      </c>
      <c r="BX16" s="164" t="str">
        <f t="array" ref="BX16">IF($B16="-","-",
IFERROR(INDEX(IDSourceRange,IF(MOD(SMALL(IF((""&amp;$BQ$7:$BQ$126)=(""&amp;$B16),ROW($BQ$7:$BQ$126)-ROW(INDEX($BQ$7:$BQ$126,1,1))+1),BX$6),200)=0,200,MOD(SMALL(IF((""&amp;$BQ$7:$BQ$126)=(""&amp;$B16),ROW($BQ$7:$BQ$126)-ROW(INDEX($BQ$7:$BQ$126,1,1))+1),BX$6),200)),1),""))</f>
        <v/>
      </c>
      <c r="BY16" s="164" t="str">
        <f t="array" ref="BY16">IF($B16="-","-",
IFERROR(INDEX(IDSourceRange,IF(MOD(SMALL(IF((""&amp;$BQ$7:$BQ$126)=(""&amp;$B16),ROW($BQ$7:$BQ$126)-ROW(INDEX($BQ$7:$BQ$126,1,1))+1),BY$6),200)=0,200,MOD(SMALL(IF((""&amp;$BQ$7:$BQ$126)=(""&amp;$B16),ROW($BQ$7:$BQ$126)-ROW(INDEX($BQ$7:$BQ$126,1,1))+1),BY$6),200)),1),""))</f>
        <v/>
      </c>
      <c r="BZ16" s="164" t="str">
        <f t="array" ref="BZ16">IF($B16="-","-",
IFERROR(INDEX(IDSourceRange,IF(MOD(SMALL(IF((""&amp;$BQ$7:$BQ$126)=(""&amp;$B16),ROW($BQ$7:$BQ$126)-ROW(INDEX($BQ$7:$BQ$126,1,1))+1),BZ$6),200)=0,200,MOD(SMALL(IF((""&amp;$BQ$7:$BQ$126)=(""&amp;$B16),ROW($BQ$7:$BQ$126)-ROW(INDEX($BQ$7:$BQ$126,1,1))+1),BZ$6),200)),1),""))</f>
        <v/>
      </c>
      <c r="CA16" s="164" t="str">
        <f t="array" ref="CA16">IF($B16="-","-",
IFERROR(INDEX(IDSourceRange,IF(MOD(SMALL(IF((""&amp;$BQ$7:$BQ$126)=(""&amp;$B16),ROW($BQ$7:$BQ$126)-ROW(INDEX($BQ$7:$BQ$126,1,1))+1),CA$6),200)=0,200,MOD(SMALL(IF((""&amp;$BQ$7:$BQ$126)=(""&amp;$B16),ROW($BQ$7:$BQ$126)-ROW(INDEX($BQ$7:$BQ$126,1,1))+1),CA$6),200)),1),""))</f>
        <v/>
      </c>
      <c r="CB16" s="167" t="str">
        <f t="shared" si="67"/>
        <v/>
      </c>
      <c r="CC16" s="164">
        <f t="array" ref="CC16">IF($B16="-","-",SUM(IF(LEN(BR16:CA16)&gt;0,1,0)))</f>
        <v>0</v>
      </c>
      <c r="CD16" s="164">
        <f t="array" ref="CD16">IF($B16="-","-",SUM(IF(LEN(BG16:BP16)&gt;0,1,0)))</f>
        <v>1</v>
      </c>
      <c r="CH16" s="240" t="s">
        <v>85</v>
      </c>
      <c r="CI16" s="226">
        <f>IF(Settings!G13="",0,1)</f>
        <v>0</v>
      </c>
      <c r="CN16" s="225">
        <f t="shared" ca="1" si="68"/>
        <v>44936</v>
      </c>
      <c r="CO16" s="226">
        <f t="array" aca="1" ref="CO16" ca="1">IF(NETWORKDAYS.INTL(CN16,CN16,weekendOption,holidaysList)=1,MAX($CO$6:CO15)+1,"")</f>
        <v>6</v>
      </c>
      <c r="CQ16" s="226" t="str">
        <f t="shared" si="18"/>
        <v>10 - Design Approved</v>
      </c>
      <c r="CR16" s="227"/>
      <c r="CT16" s="218">
        <f ca="1">IF(AND( Y16&lt;= DATE(yearC,Calculations!$CT$5+1,1)-1,CY16&gt;=DATE(yearC,Calculations!$CT$5,1)),1,0)</f>
        <v>1</v>
      </c>
      <c r="CU16" s="164">
        <f t="shared" si="46"/>
        <v>1</v>
      </c>
      <c r="CV16" s="164">
        <f t="shared" si="19"/>
        <v>1</v>
      </c>
      <c r="CW16" s="164">
        <f t="shared" si="20"/>
        <v>1</v>
      </c>
      <c r="CX16" s="164">
        <f t="shared" ca="1" si="47"/>
        <v>1</v>
      </c>
      <c r="CY16" s="221">
        <f t="shared" ca="1" si="48"/>
        <v>44964</v>
      </c>
      <c r="CZ16" s="228"/>
      <c r="DA16" s="168" t="str">
        <f t="array" aca="1" ref="DA16" ca="1">IFERROR(IF(LEN(INDEX($CO$7:$CO$737,MATCH(DA$6,$CN$7:$CN$737,0)))=0,"",IF($CX16=0,"",IF(AND(DA$6&gt;=$Y16,DA$6&lt;=$CY16),IF(CZ16&lt;&gt;"",CZ16,IF(MAX(DA$7:DA15)&lt;=COUNT(DA$7:DA15),MAX(DA$7:DA15)+1,SMALL(IF(COUNTIF(DA$7:DA15,$EI$7:$EI$16)=0,$EI$7:$EI$16,""),1))),""))),"")</f>
        <v/>
      </c>
      <c r="DB16" s="168" t="str">
        <f t="array" aca="1" ref="DB16" ca="1">IFERROR(IF(LEN(INDEX($CO$7:$CO$737,MATCH(DB$6,$CN$7:$CN$737,0)))=0,"",IF($CX16=0,"",IF(AND(DB$6&gt;=$Y16,DB$6&lt;=$CY16),IF(DA16&lt;&gt;"",DA16,IF(MAX(DB$7:DB15)&lt;=COUNT(DB$7:DB15),MAX(DB$7:DB15)+1,SMALL(IF(COUNTIF(DB$7:DB15,$EI$7:$EI$16)=0,$EI$7:$EI$16,""),1))),""))),"")</f>
        <v/>
      </c>
      <c r="DC16" s="168" t="str">
        <f t="array" aca="1" ref="DC16" ca="1">IFERROR(IF(LEN(INDEX($CO$7:$CO$737,MATCH(DC$6,$CN$7:$CN$737,0)))=0,"",IF($CX16=0,"",IF(AND(DC$6&gt;=$Y16,DC$6&lt;=$CY16),IF(DB16&lt;&gt;"",DB16,IF(MAX(DC$7:DC15)&lt;=COUNT(DC$7:DC15),MAX(DC$7:DC15)+1,SMALL(IF(COUNTIF(DC$7:DC15,$EI$7:$EI$16)=0,$EI$7:$EI$16,""),1))),""))),"")</f>
        <v/>
      </c>
      <c r="DD16" s="168" t="str">
        <f t="array" aca="1" ref="DD16" ca="1">IFERROR(IF(LEN(INDEX($CO$7:$CO$737,MATCH(DD$6,$CN$7:$CN$737,0)))=0,"",IF($CX16=0,"",IF(AND(DD$6&gt;=$Y16,DD$6&lt;=$CY16),IF(DC16&lt;&gt;"",DC16,IF(MAX(DD$7:DD15)&lt;=COUNT(DD$7:DD15),MAX(DD$7:DD15)+1,SMALL(IF(COUNTIF(DD$7:DD15,$EI$7:$EI$16)=0,$EI$7:$EI$16,""),1))),""))),"")</f>
        <v/>
      </c>
      <c r="DE16" s="168" t="str">
        <f t="array" aca="1" ref="DE16" ca="1">IFERROR(IF(LEN(INDEX($CO$7:$CO$737,MATCH(DE$6,$CN$7:$CN$737,0)))=0,"",IF($CX16=0,"",IF(AND(DE$6&gt;=$Y16,DE$6&lt;=$CY16),IF(DD16&lt;&gt;"",DD16,IF(MAX(DE$7:DE15)&lt;=COUNT(DE$7:DE15),MAX(DE$7:DE15)+1,SMALL(IF(COUNTIF(DE$7:DE15,$EI$7:$EI$16)=0,$EI$7:$EI$16,""),1))),""))),"")</f>
        <v/>
      </c>
      <c r="DF16" s="168" t="str">
        <f t="array" aca="1" ref="DF16" ca="1">IFERROR(IF(LEN(INDEX($CO$7:$CO$737,MATCH(DF$6,$CN$7:$CN$737,0)))=0,"",IF($CX16=0,"",IF(AND(DF$6&gt;=$Y16,DF$6&lt;=$CY16),IF(DE16&lt;&gt;"",DE16,IF(MAX(DF$7:DF15)&lt;=COUNT(DF$7:DF15),MAX(DF$7:DF15)+1,SMALL(IF(COUNTIF(DF$7:DF15,$EI$7:$EI$16)=0,$EI$7:$EI$16,""),1))),""))),"")</f>
        <v/>
      </c>
      <c r="DG16" s="168" t="str">
        <f t="array" aca="1" ref="DG16" ca="1">IFERROR(IF(LEN(INDEX($CO$7:$CO$737,MATCH(DG$6,$CN$7:$CN$737,0)))=0,"",IF($CX16=0,"",IF(AND(DG$6&gt;=$Y16,DG$6&lt;=$CY16),IF(DF16&lt;&gt;"",DF16,IF(MAX(DG$7:DG15)&lt;=COUNT(DG$7:DG15),MAX(DG$7:DG15)+1,SMALL(IF(COUNTIF(DG$7:DG15,$EI$7:$EI$16)=0,$EI$7:$EI$16,""),1))),""))),"")</f>
        <v/>
      </c>
      <c r="DH16" s="168" t="str">
        <f t="array" aca="1" ref="DH16" ca="1">IFERROR(IF(LEN(INDEX($CO$7:$CO$737,MATCH(DH$6,$CN$7:$CN$737,0)))=0,"",IF($CX16=0,"",IF(AND(DH$6&gt;=$Y16,DH$6&lt;=$CY16),IF(DG16&lt;&gt;"",DG16,IF(MAX(DH$7:DH15)&lt;=COUNT(DH$7:DH15),MAX(DH$7:DH15)+1,SMALL(IF(COUNTIF(DH$7:DH15,$EI$7:$EI$16)=0,$EI$7:$EI$16,""),1))),""))),"")</f>
        <v/>
      </c>
      <c r="DI16" s="168" t="str">
        <f t="array" aca="1" ref="DI16" ca="1">IFERROR(IF(LEN(INDEX($CO$7:$CO$737,MATCH(DI$6,$CN$7:$CN$737,0)))=0,"",IF($CX16=0,"",IF(AND(DI$6&gt;=$Y16,DI$6&lt;=$CY16),IF(DH16&lt;&gt;"",DH16,IF(MAX(DI$7:DI15)&lt;=COUNT(DI$7:DI15),MAX(DI$7:DI15)+1,SMALL(IF(COUNTIF(DI$7:DI15,$EI$7:$EI$16)=0,$EI$7:$EI$16,""),1))),""))),"")</f>
        <v/>
      </c>
      <c r="DJ16" s="168" t="str">
        <f t="array" aca="1" ref="DJ16" ca="1">IFERROR(IF(LEN(INDEX($CO$7:$CO$737,MATCH(DJ$6,$CN$7:$CN$737,0)))=0,"",IF($CX16=0,"",IF(AND(DJ$6&gt;=$Y16,DJ$6&lt;=$CY16),IF(DI16&lt;&gt;"",DI16,IF(MAX(DJ$7:DJ15)&lt;=COUNT(DJ$7:DJ15),MAX(DJ$7:DJ15)+1,SMALL(IF(COUNTIF(DJ$7:DJ15,$EI$7:$EI$16)=0,$EI$7:$EI$16,""),1))),""))),"")</f>
        <v/>
      </c>
      <c r="DK16" s="168" t="str">
        <f t="array" aca="1" ref="DK16" ca="1">IFERROR(IF(LEN(INDEX($CO$7:$CO$737,MATCH(DK$6,$CN$7:$CN$737,0)))=0,"",IF($CX16=0,"",IF(AND(DK$6&gt;=$Y16,DK$6&lt;=$CY16),IF(DJ16&lt;&gt;"",DJ16,IF(MAX(DK$7:DK15)&lt;=COUNT(DK$7:DK15),MAX(DK$7:DK15)+1,SMALL(IF(COUNTIF(DK$7:DK15,$EI$7:$EI$16)=0,$EI$7:$EI$16,""),1))),""))),"")</f>
        <v/>
      </c>
      <c r="DL16" s="168" t="str">
        <f t="array" aca="1" ref="DL16" ca="1">IFERROR(IF(LEN(INDEX($CO$7:$CO$737,MATCH(DL$6,$CN$7:$CN$737,0)))=0,"",IF($CX16=0,"",IF(AND(DL$6&gt;=$Y16,DL$6&lt;=$CY16),IF(DK16&lt;&gt;"",DK16,IF(MAX(DL$7:DL15)&lt;=COUNT(DL$7:DL15),MAX(DL$7:DL15)+1,SMALL(IF(COUNTIF(DL$7:DL15,$EI$7:$EI$16)=0,$EI$7:$EI$16,""),1))),""))),"")</f>
        <v/>
      </c>
      <c r="DM16" s="168" t="str">
        <f t="array" aca="1" ref="DM16" ca="1">IFERROR(IF(LEN(INDEX($CO$7:$CO$737,MATCH(DM$6,$CN$7:$CN$737,0)))=0,"",IF($CX16=0,"",IF(AND(DM$6&gt;=$Y16,DM$6&lt;=$CY16),IF(DL16&lt;&gt;"",DL16,IF(MAX(DM$7:DM15)&lt;=COUNT(DM$7:DM15),MAX(DM$7:DM15)+1,SMALL(IF(COUNTIF(DM$7:DM15,$EI$7:$EI$16)=0,$EI$7:$EI$16,""),1))),""))),"")</f>
        <v/>
      </c>
      <c r="DN16" s="168" t="str">
        <f t="array" aca="1" ref="DN16" ca="1">IFERROR(IF(LEN(INDEX($CO$7:$CO$737,MATCH(DN$6,$CN$7:$CN$737,0)))=0,"",IF($CX16=0,"",IF(AND(DN$6&gt;=$Y16,DN$6&lt;=$CY16),IF(DM16&lt;&gt;"",DM16,IF(MAX(DN$7:DN15)&lt;=COUNT(DN$7:DN15),MAX(DN$7:DN15)+1,SMALL(IF(COUNTIF(DN$7:DN15,$EI$7:$EI$16)=0,$EI$7:$EI$16,""),1))),""))),"")</f>
        <v/>
      </c>
      <c r="DO16" s="168" t="str">
        <f t="array" aca="1" ref="DO16" ca="1">IFERROR(IF(LEN(INDEX($CO$7:$CO$737,MATCH(DO$6,$CN$7:$CN$737,0)))=0,"",IF($CX16=0,"",IF(AND(DO$6&gt;=$Y16,DO$6&lt;=$CY16),IF(DN16&lt;&gt;"",DN16,IF(MAX(DO$7:DO15)&lt;=COUNT(DO$7:DO15),MAX(DO$7:DO15)+1,SMALL(IF(COUNTIF(DO$7:DO15,$EI$7:$EI$16)=0,$EI$7:$EI$16,""),1))),""))),"")</f>
        <v/>
      </c>
      <c r="DP16" s="168" t="str">
        <f t="array" aca="1" ref="DP16" ca="1">IFERROR(IF(LEN(INDEX($CO$7:$CO$737,MATCH(DP$6,$CN$7:$CN$737,0)))=0,"",IF($CX16=0,"",IF(AND(DP$6&gt;=$Y16,DP$6&lt;=$CY16),IF(DO16&lt;&gt;"",DO16,IF(MAX(DP$7:DP15)&lt;=COUNT(DP$7:DP15),MAX(DP$7:DP15)+1,SMALL(IF(COUNTIF(DP$7:DP15,$EI$7:$EI$16)=0,$EI$7:$EI$16,""),1))),""))),"")</f>
        <v/>
      </c>
      <c r="DQ16" s="168" t="str">
        <f t="array" aca="1" ref="DQ16" ca="1">IFERROR(IF(LEN(INDEX($CO$7:$CO$737,MATCH(DQ$6,$CN$7:$CN$737,0)))=0,"",IF($CX16=0,"",IF(AND(DQ$6&gt;=$Y16,DQ$6&lt;=$CY16),IF(DP16&lt;&gt;"",DP16,IF(MAX(DQ$7:DQ15)&lt;=COUNT(DQ$7:DQ15),MAX(DQ$7:DQ15)+1,SMALL(IF(COUNTIF(DQ$7:DQ15,$EI$7:$EI$16)=0,$EI$7:$EI$16,""),1))),""))),"")</f>
        <v/>
      </c>
      <c r="DR16" s="168" t="str">
        <f t="array" aca="1" ref="DR16" ca="1">IFERROR(IF(LEN(INDEX($CO$7:$CO$737,MATCH(DR$6,$CN$7:$CN$737,0)))=0,"",IF($CX16=0,"",IF(AND(DR$6&gt;=$Y16,DR$6&lt;=$CY16),IF(DQ16&lt;&gt;"",DQ16,IF(MAX(DR$7:DR15)&lt;=COUNT(DR$7:DR15),MAX(DR$7:DR15)+1,SMALL(IF(COUNTIF(DR$7:DR15,$EI$7:$EI$16)=0,$EI$7:$EI$16,""),1))),""))),"")</f>
        <v/>
      </c>
      <c r="DS16" s="168" t="str">
        <f t="array" aca="1" ref="DS16" ca="1">IFERROR(IF(LEN(INDEX($CO$7:$CO$737,MATCH(DS$6,$CN$7:$CN$737,0)))=0,"",IF($CX16=0,"",IF(AND(DS$6&gt;=$Y16,DS$6&lt;=$CY16),IF(DR16&lt;&gt;"",DR16,IF(MAX(DS$7:DS15)&lt;=COUNT(DS$7:DS15),MAX(DS$7:DS15)+1,SMALL(IF(COUNTIF(DS$7:DS15,$EI$7:$EI$16)=0,$EI$7:$EI$16,""),1))),""))),"")</f>
        <v/>
      </c>
      <c r="DT16" s="168" t="str">
        <f t="array" aca="1" ref="DT16" ca="1">IFERROR(IF(LEN(INDEX($CO$7:$CO$737,MATCH(DT$6,$CN$7:$CN$737,0)))=0,"",IF($CX16=0,"",IF(AND(DT$6&gt;=$Y16,DT$6&lt;=$CY16),IF(DS16&lt;&gt;"",DS16,IF(MAX(DT$7:DT15)&lt;=COUNT(DT$7:DT15),MAX(DT$7:DT15)+1,SMALL(IF(COUNTIF(DT$7:DT15,$EI$7:$EI$16)=0,$EI$7:$EI$16,""),1))),""))),"")</f>
        <v/>
      </c>
      <c r="DU16" s="168" t="str">
        <f t="array" aca="1" ref="DU16" ca="1">IFERROR(IF(LEN(INDEX($CO$7:$CO$737,MATCH(DU$6,$CN$7:$CN$737,0)))=0,"",IF($CX16=0,"",IF(AND(DU$6&gt;=$Y16,DU$6&lt;=$CY16),IF(DT16&lt;&gt;"",DT16,IF(MAX(DU$7:DU15)&lt;=COUNT(DU$7:DU15),MAX(DU$7:DU15)+1,SMALL(IF(COUNTIF(DU$7:DU15,$EI$7:$EI$16)=0,$EI$7:$EI$16,""),1))),""))),"")</f>
        <v/>
      </c>
      <c r="DV16" s="168" t="str">
        <f t="array" aca="1" ref="DV16" ca="1">IFERROR(IF(LEN(INDEX($CO$7:$CO$737,MATCH(DV$6,$CN$7:$CN$737,0)))=0,"",IF($CX16=0,"",IF(AND(DV$6&gt;=$Y16,DV$6&lt;=$CY16),IF(DU16&lt;&gt;"",DU16,IF(MAX(DV$7:DV15)&lt;=COUNT(DV$7:DV15),MAX(DV$7:DV15)+1,SMALL(IF(COUNTIF(DV$7:DV15,$EI$7:$EI$16)=0,$EI$7:$EI$16,""),1))),""))),"")</f>
        <v/>
      </c>
      <c r="DW16" s="168" t="str">
        <f t="array" aca="1" ref="DW16" ca="1">IFERROR(IF(LEN(INDEX($CO$7:$CO$737,MATCH(DW$6,$CN$7:$CN$737,0)))=0,"",IF($CX16=0,"",IF(AND(DW$6&gt;=$Y16,DW$6&lt;=$CY16),IF(DV16&lt;&gt;"",DV16,IF(MAX(DW$7:DW15)&lt;=COUNT(DW$7:DW15),MAX(DW$7:DW15)+1,SMALL(IF(COUNTIF(DW$7:DW15,$EI$7:$EI$16)=0,$EI$7:$EI$16,""),1))),""))),"")</f>
        <v/>
      </c>
      <c r="DX16" s="168" t="str">
        <f t="array" aca="1" ref="DX16" ca="1">IFERROR(IF(LEN(INDEX($CO$7:$CO$737,MATCH(DX$6,$CN$7:$CN$737,0)))=0,"",IF($CX16=0,"",IF(AND(DX$6&gt;=$Y16,DX$6&lt;=$CY16),IF(DW16&lt;&gt;"",DW16,IF(MAX(DX$7:DX15)&lt;=COUNT(DX$7:DX15),MAX(DX$7:DX15)+1,SMALL(IF(COUNTIF(DX$7:DX15,$EI$7:$EI$16)=0,$EI$7:$EI$16,""),1))),""))),"")</f>
        <v/>
      </c>
      <c r="DY16" s="168" t="str">
        <f t="array" aca="1" ref="DY16" ca="1">IFERROR(IF(LEN(INDEX($CO$7:$CO$737,MATCH(DY$6,$CN$7:$CN$737,0)))=0,"",IF($CX16=0,"",IF(AND(DY$6&gt;=$Y16,DY$6&lt;=$CY16),IF(DX16&lt;&gt;"",DX16,IF(MAX(DY$7:DY15)&lt;=COUNT(DY$7:DY15),MAX(DY$7:DY15)+1,SMALL(IF(COUNTIF(DY$7:DY15,$EI$7:$EI$16)=0,$EI$7:$EI$16,""),1))),""))),"")</f>
        <v/>
      </c>
      <c r="DZ16" s="168" t="str">
        <f t="array" aca="1" ref="DZ16" ca="1">IFERROR(IF(LEN(INDEX($CO$7:$CO$737,MATCH(DZ$6,$CN$7:$CN$737,0)))=0,"",IF($CX16=0,"",IF(AND(DZ$6&gt;=$Y16,DZ$6&lt;=$CY16),IF(DY16&lt;&gt;"",DY16,IF(MAX(DZ$7:DZ15)&lt;=COUNT(DZ$7:DZ15),MAX(DZ$7:DZ15)+1,SMALL(IF(COUNTIF(DZ$7:DZ15,$EI$7:$EI$16)=0,$EI$7:$EI$16,""),1))),""))),"")</f>
        <v/>
      </c>
      <c r="EA16" s="168" t="str">
        <f t="array" aca="1" ref="EA16" ca="1">IFERROR(IF(LEN(INDEX($CO$7:$CO$737,MATCH(EA$6,$CN$7:$CN$737,0)))=0,"",IF($CX16=0,"",IF(AND(EA$6&gt;=$Y16,EA$6&lt;=$CY16),IF(DZ16&lt;&gt;"",DZ16,IF(MAX(EA$7:EA15)&lt;=COUNT(EA$7:EA15),MAX(EA$7:EA15)+1,SMALL(IF(COUNTIF(EA$7:EA15,$EI$7:$EI$16)=0,$EI$7:$EI$16,""),1))),""))),"")</f>
        <v/>
      </c>
      <c r="EB16" s="168" t="str">
        <f t="array" aca="1" ref="EB16" ca="1">IFERROR(IF(LEN(INDEX($CO$7:$CO$737,MATCH(EB$6,$CN$7:$CN$737,0)))=0,"",IF($CX16=0,"",IF(AND(EB$6&gt;=$Y16,EB$6&lt;=$CY16),IF(EA16&lt;&gt;"",EA16,IF(MAX(EB$7:EB15)&lt;=COUNT(EB$7:EB15),MAX(EB$7:EB15)+1,SMALL(IF(COUNTIF(EB$7:EB15,$EI$7:$EI$16)=0,$EI$7:$EI$16,""),1))),""))),"")</f>
        <v/>
      </c>
      <c r="EC16" s="168" t="str">
        <f t="array" aca="1" ref="EC16" ca="1">IFERROR(IF(LEN(INDEX($CO$7:$CO$737,MATCH(EC$6,$CN$7:$CN$737,0)))=0,"",IF($CX16=0,"",IF(AND(EC$6&gt;=$Y16,EC$6&lt;=$CY16),IF(EB16&lt;&gt;"",EB16,IF(MAX(EC$7:EC15)&lt;=COUNT(EC$7:EC15),MAX(EC$7:EC15)+1,SMALL(IF(COUNTIF(EC$7:EC15,$EI$7:$EI$16)=0,$EI$7:$EI$16,""),1))),""))),"")</f>
        <v/>
      </c>
      <c r="ED16" s="168" t="str">
        <f t="array" aca="1" ref="ED16" ca="1">IFERROR(IF(LEN(INDEX($CO$7:$CO$737,MATCH(ED$6,$CN$7:$CN$737,0)))=0,"",IF($CX16=0,"",IF(AND(ED$6&gt;=$Y16,ED$6&lt;=$CY16),IF(EC16&lt;&gt;"",EC16,IF(MAX(ED$7:ED15)&lt;=COUNT(ED$7:ED15),MAX(ED$7:ED15)+1,SMALL(IF(COUNTIF(ED$7:ED15,$EI$7:$EI$16)=0,$EI$7:$EI$16,""),1))),""))),"")</f>
        <v/>
      </c>
      <c r="EE16" s="168">
        <f t="array" aca="1" ref="EE16" ca="1">IFERROR(IF(LEN(INDEX($CO$7:$CO$737,MATCH(EE$6,$CN$7:$CN$737,0)))=0,"",IF($CX16=0,"",IF(AND(EE$6&gt;=$Y16,EE$6&lt;=$CY16),IF(ED16&lt;&gt;"",ED16,IF(MAX(EE$7:EE15)&lt;=COUNT(EE$7:EE15),MAX(EE$7:EE15)+1,SMALL(IF(COUNTIF(EE$7:EE15,$EI$7:$EI$16)=0,$EI$7:$EI$16,""),1))),""))),"")</f>
        <v>4</v>
      </c>
      <c r="EG16" s="229">
        <f t="shared" ca="1" si="49"/>
        <v>4</v>
      </c>
      <c r="EI16" s="197">
        <v>10</v>
      </c>
      <c r="EK16" s="230">
        <f t="shared" si="21"/>
        <v>10</v>
      </c>
      <c r="EL16" s="230">
        <f t="array" ref="EL16">IFERROR(SMALL($EK$7:$EK$18,ROW()-ROW($EK$6)),"")</f>
        <v>10</v>
      </c>
      <c r="EM16" s="230" t="str">
        <f t="shared" si="22"/>
        <v>Design Approved</v>
      </c>
      <c r="EN16" s="230" t="str">
        <f t="shared" si="23"/>
        <v>M</v>
      </c>
      <c r="EO16" s="231">
        <f t="shared" ca="1" si="24"/>
        <v>44957</v>
      </c>
      <c r="EP16" s="231">
        <f t="shared" ca="1" si="25"/>
        <v>44964</v>
      </c>
      <c r="EQ16" s="230">
        <f t="shared" si="26"/>
        <v>5</v>
      </c>
      <c r="ER16" s="231">
        <f t="shared" ca="1" si="27"/>
        <v>44964</v>
      </c>
      <c r="ES16" s="259" t="str">
        <f t="shared" si="28"/>
        <v>High</v>
      </c>
      <c r="ET16" s="259" t="str">
        <f t="shared" ca="1" si="29"/>
        <v>Not started</v>
      </c>
      <c r="EU16" s="257">
        <f t="shared" si="30"/>
        <v>1</v>
      </c>
      <c r="EV16" s="257">
        <f t="shared" ca="1" si="31"/>
        <v>3</v>
      </c>
      <c r="EX16" s="232">
        <v>10</v>
      </c>
      <c r="EY16" s="230" t="str">
        <f>IFERROR(IF(LEN(INDEX(Settings!I$10:I$52,Calculations!$EX16))=0,"",INDEX(Settings!I$10:I$52,Calculations!$EX16)),"")</f>
        <v>Doris Power</v>
      </c>
      <c r="EZ16" s="230">
        <f t="shared" si="50"/>
        <v>10</v>
      </c>
      <c r="FA16" s="230" t="str">
        <f t="shared" si="32"/>
        <v>Doris Power</v>
      </c>
      <c r="FB16" s="230">
        <f t="shared" si="51"/>
        <v>10</v>
      </c>
      <c r="FC16" s="230" t="str">
        <f>IFERROR(IF(LEN(INDEX(Settings!J$10:J$52,Calculations!$EX16))=0,"",INDEX(Settings!J$10:J$52,Calculations!$EX16)),"")</f>
        <v>Design</v>
      </c>
      <c r="FD16" s="230" t="str">
        <f>IF(IF(LEN(FC16)=0,"",COUNTIF($FC$7:FC16,FC16))=1,EX16,"")</f>
        <v/>
      </c>
      <c r="FE16" s="230" t="str">
        <f t="shared" si="33"/>
        <v/>
      </c>
      <c r="FR16" s="164">
        <f t="shared" si="69"/>
        <v>0</v>
      </c>
      <c r="FS16" s="164">
        <f t="shared" ca="1" si="56"/>
        <v>2023</v>
      </c>
      <c r="FT16" s="197" t="s">
        <v>67</v>
      </c>
      <c r="FU16" s="164" t="str">
        <f t="shared" ca="1" si="57"/>
        <v>2023-Otcober</v>
      </c>
      <c r="FV16" s="221">
        <f t="shared" ca="1" si="34"/>
        <v>45200</v>
      </c>
      <c r="GB16" s="164" t="str">
        <f ca="1">IFERROR(INDEX($GB$7:$GB$11,MATCH(ROW(GA16)-ROW($GA$15),$GD$7:$GD$11,0)),"")</f>
        <v>High</v>
      </c>
      <c r="GC16" s="164">
        <f ca="1">INDEX($GC$7:$GC$11,MATCH(GB16,$GB$7:$GB$11,0))</f>
        <v>3</v>
      </c>
      <c r="GF16" s="230" t="str">
        <f t="shared" si="61"/>
        <v>Doris Power</v>
      </c>
      <c r="GG16" s="230">
        <f t="shared" si="35"/>
        <v>0</v>
      </c>
      <c r="GH16" s="230" t="str">
        <f t="shared" si="36"/>
        <v/>
      </c>
      <c r="GI16" s="230" t="str">
        <f ca="1">IFERROR(COUNTIF($GH$6:GH15,GH16)+GH16,"")</f>
        <v/>
      </c>
      <c r="GK16" s="232">
        <v>10</v>
      </c>
      <c r="GL16" s="230" t="str">
        <f t="shared" ca="1" si="37"/>
        <v/>
      </c>
      <c r="GM16" s="230" t="str">
        <f t="shared" ca="1" si="38"/>
        <v/>
      </c>
      <c r="GO16" s="230" t="str">
        <f t="shared" si="39"/>
        <v/>
      </c>
      <c r="GP16" s="234" t="str">
        <f t="shared" si="40"/>
        <v/>
      </c>
      <c r="GQ16" s="234" t="str">
        <f t="shared" si="41"/>
        <v/>
      </c>
      <c r="GR16" s="234" t="str">
        <f t="shared" si="62"/>
        <v/>
      </c>
      <c r="GS16" s="234" t="str">
        <f t="shared" si="63"/>
        <v/>
      </c>
      <c r="GT16" s="234" t="str">
        <f t="shared" si="63"/>
        <v/>
      </c>
      <c r="GU16" s="234" t="str">
        <f t="shared" si="63"/>
        <v/>
      </c>
      <c r="GV16" s="234" t="str">
        <f t="shared" si="64"/>
        <v/>
      </c>
      <c r="GW16" s="234" t="str">
        <f t="shared" si="65"/>
        <v/>
      </c>
      <c r="GY16" s="170">
        <v>2</v>
      </c>
    </row>
    <row r="17" spans="2:207" x14ac:dyDescent="0.25">
      <c r="B17" s="164" t="str">
        <f>IF(MAX($B$6:B16)+1&gt;countall,"-",MAX($B$6:B16)+1)</f>
        <v>-</v>
      </c>
      <c r="C17" s="164" t="str">
        <f>IF($B17="-","-",""&amp;INDEX(TaskPlan!C$7:C$18,MATCH($B17,TaskPlan!$B$7:$B$18,0),1))</f>
        <v>-</v>
      </c>
      <c r="D17" s="164" t="str">
        <f>IF($B17="-","-",""&amp;INDEX(TaskPlan!D$7:D$18,MATCH($B17,TaskPlan!$B$7:$B$18,0),1))</f>
        <v>-</v>
      </c>
      <c r="E17" s="164" t="str">
        <f>IF($B17="-","-",INDEX(TaskPlan!E$7:E$18,MATCH($B17,TaskPlan!$B$7:$B$18,0),1))</f>
        <v>-</v>
      </c>
      <c r="F17" s="164" t="str">
        <f>IF($B17="-","-",IF(LEN(INDEX(TaskPlan!F$7:F$18,MATCH($B17,TaskPlan!$B$7:$B$18,0),1))=0,"",INDEX(TaskPlan!F$7:F$18,MATCH($B17,TaskPlan!$B$7:$B$18,0),1)))</f>
        <v>-</v>
      </c>
      <c r="G17" s="164" t="str">
        <f t="shared" si="1"/>
        <v>-</v>
      </c>
      <c r="H17" s="164" t="str">
        <f>IF($B17="-","-",IF(INDEX(TaskPlan!G$7:G$18,MATCH($B17,TaskPlan!$B$7:$B$18,0),1)="","",INDEX(TaskPlan!G$7:G$18,MATCH($B17,TaskPlan!$B$7:$B$18,0),1)))</f>
        <v>-</v>
      </c>
      <c r="I17" s="160" t="str">
        <f>IF($B17="-","-",IF(D17=Type1,0,K17+IF(INDEX(TaskPlan!H$7:H$18,MATCH($B17,TaskPlan!$B$7:$B$18,0),1)="",0,INDEX(TaskPlan!H$7:H$18,MATCH($B17,TaskPlan!$B$7:$B$18,0),1))))</f>
        <v>-</v>
      </c>
      <c r="J17" s="160" t="str">
        <f>IF($B17="-","-",IF(INDEX(TaskPlan!I$7:I$18,MATCH($B17,TaskPlan!$B$7:$B$18,0),1)="",0,INDEX(TaskPlan!I$7:I$18,MATCH($B17,TaskPlan!$B$7:$B$18,0),1)))</f>
        <v>-</v>
      </c>
      <c r="K17" s="160" t="str">
        <f>IF($B17="-","-",IF(INDEX(TaskPlan!J$7:J$18,MATCH($B17,TaskPlan!$B$7:$B$18,0),1)="",0,INDEX(TaskPlan!J$7:J$18,MATCH($B17,TaskPlan!$B$7:$B$18,0),1)))</f>
        <v>-</v>
      </c>
      <c r="L17" s="160" t="str">
        <f t="shared" si="2"/>
        <v>-</v>
      </c>
      <c r="M17" s="218" t="str">
        <f>IF(D17=Type1,IFERROR(MATCH(D17,D18:$D$19,0)+ROW(D17)-7-B17,200),"")</f>
        <v/>
      </c>
      <c r="N17" s="219" t="str">
        <f ca="1">IF(D17=Type1,IF(COUNTIF(OFFSET(N18,,,M17),Status1)=M17,Status1,IF(COUNTIF(OFFSET(N18,,,M17),Status2)&gt;0,Status2,IF(COUNTIF(OFFSET(N18,,,M17),Status4)=M17,Status4,Status3))),IF($B17="-","-",IF(LEN(INDEX(TaskPlan!K$7:K$206,MATCH($B17,TaskPlan!$B$7:$B$206,0),1))=0,"-",INDEX(TaskPlan!K$7:K$206,MATCH($B17,TaskPlan!$B$7:$B$206,0),1))))</f>
        <v>-</v>
      </c>
      <c r="O17" s="164">
        <f t="shared" si="3"/>
        <v>1</v>
      </c>
      <c r="P17" s="164">
        <f t="shared" ca="1" si="4"/>
        <v>0</v>
      </c>
      <c r="Q17" s="160" t="str">
        <f t="shared" si="5"/>
        <v>- - -</v>
      </c>
      <c r="R17" s="257" t="str">
        <f t="shared" si="6"/>
        <v/>
      </c>
      <c r="S17" s="247" t="str">
        <f t="shared" si="7"/>
        <v/>
      </c>
      <c r="T17" s="247" t="str">
        <f t="shared" si="8"/>
        <v/>
      </c>
      <c r="U17" s="247" t="str">
        <f t="shared" si="9"/>
        <v/>
      </c>
      <c r="V17" s="247" t="str">
        <f t="shared" ca="1" si="10"/>
        <v/>
      </c>
      <c r="W17" s="247">
        <f t="shared" ca="1" si="42"/>
        <v>0</v>
      </c>
      <c r="X17" s="235"/>
      <c r="Y17" s="221" t="str">
        <f t="shared" ca="1" si="11"/>
        <v/>
      </c>
      <c r="Z17" s="221" t="str">
        <f t="shared" ca="1" si="12"/>
        <v/>
      </c>
      <c r="AA17" s="221" t="str">
        <f t="shared" si="13"/>
        <v/>
      </c>
      <c r="AB17" s="221" t="str">
        <f t="shared" si="14"/>
        <v/>
      </c>
      <c r="AC17" s="162" t="str">
        <f t="shared" ca="1" si="15"/>
        <v/>
      </c>
      <c r="AD17" s="162" t="str">
        <f t="shared" ca="1" si="16"/>
        <v/>
      </c>
      <c r="AE17" s="162" t="str">
        <f t="shared" si="17"/>
        <v/>
      </c>
      <c r="AF17" s="162" t="str">
        <f t="shared" si="43"/>
        <v/>
      </c>
      <c r="AG17" s="162" t="str">
        <f t="shared" si="44"/>
        <v/>
      </c>
      <c r="AH17" s="222"/>
      <c r="AI17" s="163">
        <f t="array" ref="AI17">IF(BG17="",0,INDEX($AD$7:$AD$18,MATCH(""&amp;BG17,""&amp;$B$7:$B$18,0)))</f>
        <v>0</v>
      </c>
      <c r="AJ17" s="163">
        <f t="array" ref="AJ17">IF(BH17="",0,INDEX($AD$7:$AD$18,MATCH(""&amp;BH17,""&amp;$B$7:$B$18,0)))</f>
        <v>0</v>
      </c>
      <c r="AK17" s="163">
        <f t="array" ref="AK17">IF(BI17="",0,INDEX($AD$7:$AD$18,MATCH(""&amp;BI17,""&amp;$B$7:$B$18,0)))</f>
        <v>0</v>
      </c>
      <c r="AL17" s="163">
        <f t="array" ref="AL17">IF(BJ17="",0,INDEX($AD$7:$AD$18,MATCH(""&amp;BJ17,""&amp;$B$7:$B$18,0)))</f>
        <v>0</v>
      </c>
      <c r="AM17" s="163">
        <f t="array" ref="AM17">IF(BK17="",0,INDEX($AD$7:$AD$18,MATCH(""&amp;BK17,""&amp;$B$7:$B$18,0)))</f>
        <v>0</v>
      </c>
      <c r="AN17" s="163">
        <f t="array" ref="AN17">IF(BL17="",0,INDEX($AD$7:$AD$18,MATCH(""&amp;BL17,""&amp;$B$7:$B$18,0)))</f>
        <v>0</v>
      </c>
      <c r="AO17" s="163">
        <f t="array" ref="AO17">IF(BM17="",0,INDEX($AD$7:$AD$18,MATCH(""&amp;BM17,""&amp;$B$7:$B$18,0)))</f>
        <v>0</v>
      </c>
      <c r="AP17" s="163">
        <f t="array" ref="AP17">IF(BN17="",0,INDEX($AD$7:$AD$18,MATCH(""&amp;BN17,""&amp;$B$7:$B$18,0)))</f>
        <v>0</v>
      </c>
      <c r="AQ17" s="163">
        <f t="array" ref="AQ17">IF(BO17="",0,INDEX($AD$7:$AD$18,MATCH(""&amp;BO17,""&amp;$B$7:$B$18,0)))</f>
        <v>0</v>
      </c>
      <c r="AR17" s="163">
        <f t="array" ref="AR17">IF(BP17="",0,INDEX($AD$7:$AD$18,MATCH(""&amp;BP17,""&amp;$B$7:$B$18,0)))</f>
        <v>0</v>
      </c>
      <c r="AS17" s="223"/>
      <c r="AT17" s="163" t="str">
        <f t="array" ref="AT17">IF(BR17="","",INDEX($AE$7:$AE$18,MATCH(""&amp;BR17,""&amp;$B$7:$B$18,0)))</f>
        <v/>
      </c>
      <c r="AU17" s="163" t="str">
        <f t="array" ref="AU17">IF(BS17="","",INDEX($AE$7:$AE$18,MATCH(""&amp;BS17,""&amp;$B$7:$B$18,0)))</f>
        <v/>
      </c>
      <c r="AV17" s="163" t="str">
        <f t="array" ref="AV17">IF(BT17="","",INDEX($AE$7:$AE$18,MATCH(""&amp;BT17,""&amp;$B$7:$B$18,0)))</f>
        <v/>
      </c>
      <c r="AW17" s="163" t="str">
        <f t="array" ref="AW17">IF(BU17="","",INDEX($AE$7:$AE$18,MATCH(""&amp;BU17,""&amp;$B$7:$B$18,0)))</f>
        <v/>
      </c>
      <c r="AX17" s="163" t="str">
        <f t="array" ref="AX17">IF(BV17="","",INDEX($AE$7:$AE$18,MATCH(""&amp;BV17,""&amp;$B$7:$B$18,0)))</f>
        <v/>
      </c>
      <c r="AY17" s="163" t="str">
        <f t="array" ref="AY17">IF(BW17="","",INDEX($AE$7:$AE$18,MATCH(""&amp;BW17,""&amp;$B$7:$B$18,0)))</f>
        <v/>
      </c>
      <c r="AZ17" s="163" t="str">
        <f t="array" ref="AZ17">IF(BX17="","",INDEX($AE$7:$AE$18,MATCH(""&amp;BX17,""&amp;$B$7:$B$18,0)))</f>
        <v/>
      </c>
      <c r="BA17" s="163" t="str">
        <f t="array" ref="BA17">IF(BY17="","",INDEX($AE$7:$AE$18,MATCH(""&amp;BY17,""&amp;$B$7:$B$18,0)))</f>
        <v/>
      </c>
      <c r="BB17" s="163" t="str">
        <f t="array" ref="BB17">IF(BZ17="","",INDEX($AE$7:$AE$18,MATCH(""&amp;BZ17,""&amp;$B$7:$B$18,0)))</f>
        <v/>
      </c>
      <c r="BC17" s="163" t="str">
        <f t="array" ref="BC17">IF(CA17="","",INDEX($AE$7:$AE$18,MATCH(""&amp;CA17,""&amp;$B$7:$B$18,0)))</f>
        <v/>
      </c>
      <c r="BE17" s="160" t="str">
        <f t="shared" si="45"/>
        <v/>
      </c>
      <c r="BG17" s="164" t="str">
        <f t="array" ref="BG17">IFERROR(IF($D17=Type1,"",IF(INDEX($D$7:$D$18,IF($B17="-","-",TRIM(MID(SUBSTITUTE($H17,",",REPT(" ",LEN($H17))),(BG$6-1)*LEN($H17)+1,LEN($H17)))))=Type1,INDEX($BG$7:$BG$18,IF($B17="-","-",TRIM(MID(SUBSTITUTE($H17,",",REPT(" ",LEN($H17))),(BG$6-1)*LEN($H17)+1,LEN($H17))))),IF($B17="-","-",TRIM(MID(SUBSTITUTE($H17,",",REPT(" ",LEN($H17))),(BG$6-1)*LEN($H17)+1,LEN($H17)))))),"")</f>
        <v/>
      </c>
      <c r="BH17" s="164" t="str">
        <f t="array" ref="BH17">IFERROR(IF($D17=Type1,"",IF(INDEX($D$7:$D$18,IF($B17="-","-",TRIM(MID(SUBSTITUTE($H17,",",REPT(" ",LEN($H17))),(BH$6-1)*LEN($H17)+1,LEN($H17)))))=Type1,INDEX($BG$7:$BG$18,IF($B17="-","-",TRIM(MID(SUBSTITUTE($H17,",",REPT(" ",LEN($H17))),(BH$6-1)*LEN($H17)+1,LEN($H17))))),IF($B17="-","-",TRIM(MID(SUBSTITUTE($H17,",",REPT(" ",LEN($H17))),(BH$6-1)*LEN($H17)+1,LEN($H17)))))),"")</f>
        <v/>
      </c>
      <c r="BI17" s="164" t="str">
        <f t="array" ref="BI17">IFERROR(IF($D17=Type1,"",IF(INDEX($D$7:$D$18,IF($B17="-","-",TRIM(MID(SUBSTITUTE($H17,",",REPT(" ",LEN($H17))),(BI$6-1)*LEN($H17)+1,LEN($H17)))))=Type1,INDEX($BG$7:$BG$18,IF($B17="-","-",TRIM(MID(SUBSTITUTE($H17,",",REPT(" ",LEN($H17))),(BI$6-1)*LEN($H17)+1,LEN($H17))))),IF($B17="-","-",TRIM(MID(SUBSTITUTE($H17,",",REPT(" ",LEN($H17))),(BI$6-1)*LEN($H17)+1,LEN($H17)))))),"")</f>
        <v/>
      </c>
      <c r="BJ17" s="164" t="str">
        <f t="array" ref="BJ17">IFERROR(IF($D17=Type1,"",IF(INDEX($D$7:$D$18,IF($B17="-","-",TRIM(MID(SUBSTITUTE($H17,",",REPT(" ",LEN($H17))),(BJ$6-1)*LEN($H17)+1,LEN($H17)))))=Type1,INDEX($BG$7:$BG$18,IF($B17="-","-",TRIM(MID(SUBSTITUTE($H17,",",REPT(" ",LEN($H17))),(BJ$6-1)*LEN($H17)+1,LEN($H17))))),IF($B17="-","-",TRIM(MID(SUBSTITUTE($H17,",",REPT(" ",LEN($H17))),(BJ$6-1)*LEN($H17)+1,LEN($H17)))))),"")</f>
        <v/>
      </c>
      <c r="BK17" s="164" t="str">
        <f t="array" ref="BK17">IFERROR(IF($D17=Type1,"",IF(INDEX($D$7:$D$18,IF($B17="-","-",TRIM(MID(SUBSTITUTE($H17,",",REPT(" ",LEN($H17))),(BK$6-1)*LEN($H17)+1,LEN($H17)))))=Type1,INDEX($BG$7:$BG$18,IF($B17="-","-",TRIM(MID(SUBSTITUTE($H17,",",REPT(" ",LEN($H17))),(BK$6-1)*LEN($H17)+1,LEN($H17))))),IF($B17="-","-",TRIM(MID(SUBSTITUTE($H17,",",REPT(" ",LEN($H17))),(BK$6-1)*LEN($H17)+1,LEN($H17)))))),"")</f>
        <v/>
      </c>
      <c r="BL17" s="164" t="str">
        <f t="array" ref="BL17">IFERROR(IF($D17=Type1,"",IF(INDEX($D$7:$D$18,IF($B17="-","-",TRIM(MID(SUBSTITUTE($H17,",",REPT(" ",LEN($H17))),(BL$6-1)*LEN($H17)+1,LEN($H17)))))=Type1,INDEX($BG$7:$BG$18,IF($B17="-","-",TRIM(MID(SUBSTITUTE($H17,",",REPT(" ",LEN($H17))),(BL$6-1)*LEN($H17)+1,LEN($H17))))),IF($B17="-","-",TRIM(MID(SUBSTITUTE($H17,",",REPT(" ",LEN($H17))),(BL$6-1)*LEN($H17)+1,LEN($H17)))))),"")</f>
        <v/>
      </c>
      <c r="BM17" s="164" t="str">
        <f t="array" ref="BM17">IFERROR(IF($D17=Type1,"",IF(INDEX($D$7:$D$18,IF($B17="-","-",TRIM(MID(SUBSTITUTE($H17,",",REPT(" ",LEN($H17))),(BM$6-1)*LEN($H17)+1,LEN($H17)))))=Type1,INDEX($BG$7:$BG$18,IF($B17="-","-",TRIM(MID(SUBSTITUTE($H17,",",REPT(" ",LEN($H17))),(BM$6-1)*LEN($H17)+1,LEN($H17))))),IF($B17="-","-",TRIM(MID(SUBSTITUTE($H17,",",REPT(" ",LEN($H17))),(BM$6-1)*LEN($H17)+1,LEN($H17)))))),"")</f>
        <v/>
      </c>
      <c r="BN17" s="164" t="str">
        <f t="array" ref="BN17">IFERROR(IF($D17=Type1,"",IF(INDEX($D$7:$D$18,IF($B17="-","-",TRIM(MID(SUBSTITUTE($H17,",",REPT(" ",LEN($H17))),(BN$6-1)*LEN($H17)+1,LEN($H17)))))=Type1,INDEX($BG$7:$BG$18,IF($B17="-","-",TRIM(MID(SUBSTITUTE($H17,",",REPT(" ",LEN($H17))),(BN$6-1)*LEN($H17)+1,LEN($H17))))),IF($B17="-","-",TRIM(MID(SUBSTITUTE($H17,",",REPT(" ",LEN($H17))),(BN$6-1)*LEN($H17)+1,LEN($H17)))))),"")</f>
        <v/>
      </c>
      <c r="BO17" s="164" t="str">
        <f t="array" ref="BO17">IFERROR(IF($D17=Type1,"",IF(INDEX($D$7:$D$18,IF($B17="-","-",TRIM(MID(SUBSTITUTE($H17,",",REPT(" ",LEN($H17))),(BO$6-1)*LEN($H17)+1,LEN($H17)))))=Type1,INDEX($BG$7:$BG$18,IF($B17="-","-",TRIM(MID(SUBSTITUTE($H17,",",REPT(" ",LEN($H17))),(BO$6-1)*LEN($H17)+1,LEN($H17))))),IF($B17="-","-",TRIM(MID(SUBSTITUTE($H17,",",REPT(" ",LEN($H17))),(BO$6-1)*LEN($H17)+1,LEN($H17)))))),"")</f>
        <v/>
      </c>
      <c r="BP17" s="164" t="str">
        <f t="array" ref="BP17">IFERROR(IF($D17=Type1,"",IF(INDEX($D$7:$D$18,IF($B17="-","-",TRIM(MID(SUBSTITUTE($H17,",",REPT(" ",LEN($H17))),(BP$6-1)*LEN($H17)+1,LEN($H17)))))=Type1,INDEX($BG$7:$BG$18,IF($B17="-","-",TRIM(MID(SUBSTITUTE($H17,",",REPT(" ",LEN($H17))),(BP$6-1)*LEN($H17)+1,LEN($H17))))),IF($B17="-","-",TRIM(MID(SUBSTITUTE($H17,",",REPT(" ",LEN($H17))),(BP$6-1)*LEN($H17)+1,LEN($H17)))))),"")</f>
        <v/>
      </c>
      <c r="BQ17" s="165" t="str">
        <f t="shared" si="66"/>
        <v/>
      </c>
      <c r="BR17" s="166" t="str">
        <f t="array" ref="BR17">IF($B17="-","-",
IFERROR(INDEX(IDSourceRange,IF(MOD(SMALL(IF((""&amp;$BQ$7:$BQ$126)=(""&amp;$B17),ROW($BQ$7:$BQ$126)-ROW(INDEX($BQ$7:$BQ$126,1,1))+1),BR$6),200)=0,200,MOD(SMALL(IF((""&amp;$BQ$7:$BQ$126)=(""&amp;$B17),ROW($BQ$7:$BQ$126)-ROW(INDEX($BQ$7:$BQ$126,1,1))+1),BR$6),200)),1),""))</f>
        <v>-</v>
      </c>
      <c r="BS17" s="164" t="str">
        <f t="array" ref="BS17">IF($B17="-","-",
IFERROR(INDEX(IDSourceRange,IF(MOD(SMALL(IF((""&amp;$BQ$7:$BQ$126)=(""&amp;$B17),ROW($BQ$7:$BQ$126)-ROW(INDEX($BQ$7:$BQ$126,1,1))+1),BS$6),200)=0,200,MOD(SMALL(IF((""&amp;$BQ$7:$BQ$126)=(""&amp;$B17),ROW($BQ$7:$BQ$126)-ROW(INDEX($BQ$7:$BQ$126,1,1))+1),BS$6),200)),1),""))</f>
        <v>-</v>
      </c>
      <c r="BT17" s="164" t="str">
        <f t="array" ref="BT17">IF($B17="-","-",
IFERROR(INDEX(IDSourceRange,IF(MOD(SMALL(IF((""&amp;$BQ$7:$BQ$126)=(""&amp;$B17),ROW($BQ$7:$BQ$126)-ROW(INDEX($BQ$7:$BQ$126,1,1))+1),BT$6),200)=0,200,MOD(SMALL(IF((""&amp;$BQ$7:$BQ$126)=(""&amp;$B17),ROW($BQ$7:$BQ$126)-ROW(INDEX($BQ$7:$BQ$126,1,1))+1),BT$6),200)),1),""))</f>
        <v>-</v>
      </c>
      <c r="BU17" s="164" t="str">
        <f t="array" ref="BU17">IF($B17="-","-",
IFERROR(INDEX(IDSourceRange,IF(MOD(SMALL(IF((""&amp;$BQ$7:$BQ$126)=(""&amp;$B17),ROW($BQ$7:$BQ$126)-ROW(INDEX($BQ$7:$BQ$126,1,1))+1),BU$6),200)=0,200,MOD(SMALL(IF((""&amp;$BQ$7:$BQ$126)=(""&amp;$B17),ROW($BQ$7:$BQ$126)-ROW(INDEX($BQ$7:$BQ$126,1,1))+1),BU$6),200)),1),""))</f>
        <v>-</v>
      </c>
      <c r="BV17" s="164" t="str">
        <f t="array" ref="BV17">IF($B17="-","-",
IFERROR(INDEX(IDSourceRange,IF(MOD(SMALL(IF((""&amp;$BQ$7:$BQ$126)=(""&amp;$B17),ROW($BQ$7:$BQ$126)-ROW(INDEX($BQ$7:$BQ$126,1,1))+1),BV$6),200)=0,200,MOD(SMALL(IF((""&amp;$BQ$7:$BQ$126)=(""&amp;$B17),ROW($BQ$7:$BQ$126)-ROW(INDEX($BQ$7:$BQ$126,1,1))+1),BV$6),200)),1),""))</f>
        <v>-</v>
      </c>
      <c r="BW17" s="164" t="str">
        <f t="array" ref="BW17">IF($B17="-","-",
IFERROR(INDEX(IDSourceRange,IF(MOD(SMALL(IF((""&amp;$BQ$7:$BQ$126)=(""&amp;$B17),ROW($BQ$7:$BQ$126)-ROW(INDEX($BQ$7:$BQ$126,1,1))+1),BW$6),200)=0,200,MOD(SMALL(IF((""&amp;$BQ$7:$BQ$126)=(""&amp;$B17),ROW($BQ$7:$BQ$126)-ROW(INDEX($BQ$7:$BQ$126,1,1))+1),BW$6),200)),1),""))</f>
        <v>-</v>
      </c>
      <c r="BX17" s="164" t="str">
        <f t="array" ref="BX17">IF($B17="-","-",
IFERROR(INDEX(IDSourceRange,IF(MOD(SMALL(IF((""&amp;$BQ$7:$BQ$126)=(""&amp;$B17),ROW($BQ$7:$BQ$126)-ROW(INDEX($BQ$7:$BQ$126,1,1))+1),BX$6),200)=0,200,MOD(SMALL(IF((""&amp;$BQ$7:$BQ$126)=(""&amp;$B17),ROW($BQ$7:$BQ$126)-ROW(INDEX($BQ$7:$BQ$126,1,1))+1),BX$6),200)),1),""))</f>
        <v>-</v>
      </c>
      <c r="BY17" s="164" t="str">
        <f t="array" ref="BY17">IF($B17="-","-",
IFERROR(INDEX(IDSourceRange,IF(MOD(SMALL(IF((""&amp;$BQ$7:$BQ$126)=(""&amp;$B17),ROW($BQ$7:$BQ$126)-ROW(INDEX($BQ$7:$BQ$126,1,1))+1),BY$6),200)=0,200,MOD(SMALL(IF((""&amp;$BQ$7:$BQ$126)=(""&amp;$B17),ROW($BQ$7:$BQ$126)-ROW(INDEX($BQ$7:$BQ$126,1,1))+1),BY$6),200)),1),""))</f>
        <v>-</v>
      </c>
      <c r="BZ17" s="164" t="str">
        <f t="array" ref="BZ17">IF($B17="-","-",
IFERROR(INDEX(IDSourceRange,IF(MOD(SMALL(IF((""&amp;$BQ$7:$BQ$126)=(""&amp;$B17),ROW($BQ$7:$BQ$126)-ROW(INDEX($BQ$7:$BQ$126,1,1))+1),BZ$6),200)=0,200,MOD(SMALL(IF((""&amp;$BQ$7:$BQ$126)=(""&amp;$B17),ROW($BQ$7:$BQ$126)-ROW(INDEX($BQ$7:$BQ$126,1,1))+1),BZ$6),200)),1),""))</f>
        <v>-</v>
      </c>
      <c r="CA17" s="164" t="str">
        <f t="array" ref="CA17">IF($B17="-","-",
IFERROR(INDEX(IDSourceRange,IF(MOD(SMALL(IF((""&amp;$BQ$7:$BQ$126)=(""&amp;$B17),ROW($BQ$7:$BQ$126)-ROW(INDEX($BQ$7:$BQ$126,1,1))+1),CA$6),200)=0,200,MOD(SMALL(IF((""&amp;$BQ$7:$BQ$126)=(""&amp;$B17),ROW($BQ$7:$BQ$126)-ROW(INDEX($BQ$7:$BQ$126,1,1))+1),CA$6),200)),1),""))</f>
        <v>-</v>
      </c>
      <c r="CB17" s="167" t="str">
        <f t="shared" si="67"/>
        <v>-</v>
      </c>
      <c r="CC17" s="164" t="str">
        <f t="array" ref="CC17">IF($B17="-","-",SUM(IF(LEN(BR17:CA17)&gt;0,1,0)))</f>
        <v>-</v>
      </c>
      <c r="CD17" s="164" t="str">
        <f t="array" ref="CD17">IF($B17="-","-",SUM(IF(LEN(BG17:BP17)&gt;0,1,0)))</f>
        <v>-</v>
      </c>
      <c r="CH17" s="241" t="s">
        <v>86</v>
      </c>
      <c r="CI17" s="226">
        <f>IF(Settings!G14="",0,1)</f>
        <v>0</v>
      </c>
      <c r="CN17" s="225">
        <f t="shared" ca="1" si="68"/>
        <v>44937</v>
      </c>
      <c r="CO17" s="226">
        <f t="array" aca="1" ref="CO17" ca="1">IF(NETWORKDAYS.INTL(CN17,CN17,weekendOption,holidaysList)=1,MAX($CO$6:CO16)+1,"")</f>
        <v>7</v>
      </c>
      <c r="CQ17" s="226" t="str">
        <f t="shared" si="18"/>
        <v/>
      </c>
      <c r="CR17" s="227"/>
      <c r="CT17" s="218">
        <f ca="1">IF(AND( Y17&lt;= DATE(yearC,Calculations!$CT$5+1,1)-1,CY17&gt;=DATE(yearC,Calculations!$CT$5,1)),1,0)</f>
        <v>0</v>
      </c>
      <c r="CU17" s="164">
        <f t="shared" si="46"/>
        <v>1</v>
      </c>
      <c r="CV17" s="164">
        <f t="shared" si="19"/>
        <v>1</v>
      </c>
      <c r="CW17" s="164">
        <f t="shared" si="20"/>
        <v>1</v>
      </c>
      <c r="CX17" s="164">
        <f t="shared" ca="1" si="47"/>
        <v>0</v>
      </c>
      <c r="CY17" s="221" t="str">
        <f t="shared" si="48"/>
        <v/>
      </c>
      <c r="CZ17" s="228"/>
      <c r="DA17" s="168" t="str">
        <f t="array" aca="1" ref="DA17" ca="1">IFERROR(IF(LEN(INDEX($CO$7:$CO$737,MATCH(DA$6,$CN$7:$CN$737,0)))=0,"",IF($CX17=0,"",IF(AND(DA$6&gt;=$Y17,DA$6&lt;=$CY17),IF(CZ17&lt;&gt;"",CZ17,IF(MAX(DA$7:DA16)&lt;=COUNT(DA$7:DA16),MAX(DA$7:DA16)+1,SMALL(IF(COUNTIF(DA$7:DA16,$EI$7:$EI$16)=0,$EI$7:$EI$16,""),1))),""))),"")</f>
        <v/>
      </c>
      <c r="DB17" s="168" t="str">
        <f t="array" aca="1" ref="DB17" ca="1">IFERROR(IF(LEN(INDEX($CO$7:$CO$737,MATCH(DB$6,$CN$7:$CN$737,0)))=0,"",IF($CX17=0,"",IF(AND(DB$6&gt;=$Y17,DB$6&lt;=$CY17),IF(DA17&lt;&gt;"",DA17,IF(MAX(DB$7:DB16)&lt;=COUNT(DB$7:DB16),MAX(DB$7:DB16)+1,SMALL(IF(COUNTIF(DB$7:DB16,$EI$7:$EI$16)=0,$EI$7:$EI$16,""),1))),""))),"")</f>
        <v/>
      </c>
      <c r="DC17" s="168" t="str">
        <f t="array" aca="1" ref="DC17" ca="1">IFERROR(IF(LEN(INDEX($CO$7:$CO$737,MATCH(DC$6,$CN$7:$CN$737,0)))=0,"",IF($CX17=0,"",IF(AND(DC$6&gt;=$Y17,DC$6&lt;=$CY17),IF(DB17&lt;&gt;"",DB17,IF(MAX(DC$7:DC16)&lt;=COUNT(DC$7:DC16),MAX(DC$7:DC16)+1,SMALL(IF(COUNTIF(DC$7:DC16,$EI$7:$EI$16)=0,$EI$7:$EI$16,""),1))),""))),"")</f>
        <v/>
      </c>
      <c r="DD17" s="168" t="str">
        <f t="array" aca="1" ref="DD17" ca="1">IFERROR(IF(LEN(INDEX($CO$7:$CO$737,MATCH(DD$6,$CN$7:$CN$737,0)))=0,"",IF($CX17=0,"",IF(AND(DD$6&gt;=$Y17,DD$6&lt;=$CY17),IF(DC17&lt;&gt;"",DC17,IF(MAX(DD$7:DD16)&lt;=COUNT(DD$7:DD16),MAX(DD$7:DD16)+1,SMALL(IF(COUNTIF(DD$7:DD16,$EI$7:$EI$16)=0,$EI$7:$EI$16,""),1))),""))),"")</f>
        <v/>
      </c>
      <c r="DE17" s="168" t="str">
        <f t="array" aca="1" ref="DE17" ca="1">IFERROR(IF(LEN(INDEX($CO$7:$CO$737,MATCH(DE$6,$CN$7:$CN$737,0)))=0,"",IF($CX17=0,"",IF(AND(DE$6&gt;=$Y17,DE$6&lt;=$CY17),IF(DD17&lt;&gt;"",DD17,IF(MAX(DE$7:DE16)&lt;=COUNT(DE$7:DE16),MAX(DE$7:DE16)+1,SMALL(IF(COUNTIF(DE$7:DE16,$EI$7:$EI$16)=0,$EI$7:$EI$16,""),1))),""))),"")</f>
        <v/>
      </c>
      <c r="DF17" s="168" t="str">
        <f t="array" aca="1" ref="DF17" ca="1">IFERROR(IF(LEN(INDEX($CO$7:$CO$737,MATCH(DF$6,$CN$7:$CN$737,0)))=0,"",IF($CX17=0,"",IF(AND(DF$6&gt;=$Y17,DF$6&lt;=$CY17),IF(DE17&lt;&gt;"",DE17,IF(MAX(DF$7:DF16)&lt;=COUNT(DF$7:DF16),MAX(DF$7:DF16)+1,SMALL(IF(COUNTIF(DF$7:DF16,$EI$7:$EI$16)=0,$EI$7:$EI$16,""),1))),""))),"")</f>
        <v/>
      </c>
      <c r="DG17" s="168" t="str">
        <f t="array" aca="1" ref="DG17" ca="1">IFERROR(IF(LEN(INDEX($CO$7:$CO$737,MATCH(DG$6,$CN$7:$CN$737,0)))=0,"",IF($CX17=0,"",IF(AND(DG$6&gt;=$Y17,DG$6&lt;=$CY17),IF(DF17&lt;&gt;"",DF17,IF(MAX(DG$7:DG16)&lt;=COUNT(DG$7:DG16),MAX(DG$7:DG16)+1,SMALL(IF(COUNTIF(DG$7:DG16,$EI$7:$EI$16)=0,$EI$7:$EI$16,""),1))),""))),"")</f>
        <v/>
      </c>
      <c r="DH17" s="168" t="str">
        <f t="array" aca="1" ref="DH17" ca="1">IFERROR(IF(LEN(INDEX($CO$7:$CO$737,MATCH(DH$6,$CN$7:$CN$737,0)))=0,"",IF($CX17=0,"",IF(AND(DH$6&gt;=$Y17,DH$6&lt;=$CY17),IF(DG17&lt;&gt;"",DG17,IF(MAX(DH$7:DH16)&lt;=COUNT(DH$7:DH16),MAX(DH$7:DH16)+1,SMALL(IF(COUNTIF(DH$7:DH16,$EI$7:$EI$16)=0,$EI$7:$EI$16,""),1))),""))),"")</f>
        <v/>
      </c>
      <c r="DI17" s="168" t="str">
        <f t="array" aca="1" ref="DI17" ca="1">IFERROR(IF(LEN(INDEX($CO$7:$CO$737,MATCH(DI$6,$CN$7:$CN$737,0)))=0,"",IF($CX17=0,"",IF(AND(DI$6&gt;=$Y17,DI$6&lt;=$CY17),IF(DH17&lt;&gt;"",DH17,IF(MAX(DI$7:DI16)&lt;=COUNT(DI$7:DI16),MAX(DI$7:DI16)+1,SMALL(IF(COUNTIF(DI$7:DI16,$EI$7:$EI$16)=0,$EI$7:$EI$16,""),1))),""))),"")</f>
        <v/>
      </c>
      <c r="DJ17" s="168" t="str">
        <f t="array" aca="1" ref="DJ17" ca="1">IFERROR(IF(LEN(INDEX($CO$7:$CO$737,MATCH(DJ$6,$CN$7:$CN$737,0)))=0,"",IF($CX17=0,"",IF(AND(DJ$6&gt;=$Y17,DJ$6&lt;=$CY17),IF(DI17&lt;&gt;"",DI17,IF(MAX(DJ$7:DJ16)&lt;=COUNT(DJ$7:DJ16),MAX(DJ$7:DJ16)+1,SMALL(IF(COUNTIF(DJ$7:DJ16,$EI$7:$EI$16)=0,$EI$7:$EI$16,""),1))),""))),"")</f>
        <v/>
      </c>
      <c r="DK17" s="168" t="str">
        <f t="array" aca="1" ref="DK17" ca="1">IFERROR(IF(LEN(INDEX($CO$7:$CO$737,MATCH(DK$6,$CN$7:$CN$737,0)))=0,"",IF($CX17=0,"",IF(AND(DK$6&gt;=$Y17,DK$6&lt;=$CY17),IF(DJ17&lt;&gt;"",DJ17,IF(MAX(DK$7:DK16)&lt;=COUNT(DK$7:DK16),MAX(DK$7:DK16)+1,SMALL(IF(COUNTIF(DK$7:DK16,$EI$7:$EI$16)=0,$EI$7:$EI$16,""),1))),""))),"")</f>
        <v/>
      </c>
      <c r="DL17" s="168" t="str">
        <f t="array" aca="1" ref="DL17" ca="1">IFERROR(IF(LEN(INDEX($CO$7:$CO$737,MATCH(DL$6,$CN$7:$CN$737,0)))=0,"",IF($CX17=0,"",IF(AND(DL$6&gt;=$Y17,DL$6&lt;=$CY17),IF(DK17&lt;&gt;"",DK17,IF(MAX(DL$7:DL16)&lt;=COUNT(DL$7:DL16),MAX(DL$7:DL16)+1,SMALL(IF(COUNTIF(DL$7:DL16,$EI$7:$EI$16)=0,$EI$7:$EI$16,""),1))),""))),"")</f>
        <v/>
      </c>
      <c r="DM17" s="168" t="str">
        <f t="array" aca="1" ref="DM17" ca="1">IFERROR(IF(LEN(INDEX($CO$7:$CO$737,MATCH(DM$6,$CN$7:$CN$737,0)))=0,"",IF($CX17=0,"",IF(AND(DM$6&gt;=$Y17,DM$6&lt;=$CY17),IF(DL17&lt;&gt;"",DL17,IF(MAX(DM$7:DM16)&lt;=COUNT(DM$7:DM16),MAX(DM$7:DM16)+1,SMALL(IF(COUNTIF(DM$7:DM16,$EI$7:$EI$16)=0,$EI$7:$EI$16,""),1))),""))),"")</f>
        <v/>
      </c>
      <c r="DN17" s="168" t="str">
        <f t="array" aca="1" ref="DN17" ca="1">IFERROR(IF(LEN(INDEX($CO$7:$CO$737,MATCH(DN$6,$CN$7:$CN$737,0)))=0,"",IF($CX17=0,"",IF(AND(DN$6&gt;=$Y17,DN$6&lt;=$CY17),IF(DM17&lt;&gt;"",DM17,IF(MAX(DN$7:DN16)&lt;=COUNT(DN$7:DN16),MAX(DN$7:DN16)+1,SMALL(IF(COUNTIF(DN$7:DN16,$EI$7:$EI$16)=0,$EI$7:$EI$16,""),1))),""))),"")</f>
        <v/>
      </c>
      <c r="DO17" s="168" t="str">
        <f t="array" aca="1" ref="DO17" ca="1">IFERROR(IF(LEN(INDEX($CO$7:$CO$737,MATCH(DO$6,$CN$7:$CN$737,0)))=0,"",IF($CX17=0,"",IF(AND(DO$6&gt;=$Y17,DO$6&lt;=$CY17),IF(DN17&lt;&gt;"",DN17,IF(MAX(DO$7:DO16)&lt;=COUNT(DO$7:DO16),MAX(DO$7:DO16)+1,SMALL(IF(COUNTIF(DO$7:DO16,$EI$7:$EI$16)=0,$EI$7:$EI$16,""),1))),""))),"")</f>
        <v/>
      </c>
      <c r="DP17" s="168" t="str">
        <f t="array" aca="1" ref="DP17" ca="1">IFERROR(IF(LEN(INDEX($CO$7:$CO$737,MATCH(DP$6,$CN$7:$CN$737,0)))=0,"",IF($CX17=0,"",IF(AND(DP$6&gt;=$Y17,DP$6&lt;=$CY17),IF(DO17&lt;&gt;"",DO17,IF(MAX(DP$7:DP16)&lt;=COUNT(DP$7:DP16),MAX(DP$7:DP16)+1,SMALL(IF(COUNTIF(DP$7:DP16,$EI$7:$EI$16)=0,$EI$7:$EI$16,""),1))),""))),"")</f>
        <v/>
      </c>
      <c r="DQ17" s="168" t="str">
        <f t="array" aca="1" ref="DQ17" ca="1">IFERROR(IF(LEN(INDEX($CO$7:$CO$737,MATCH(DQ$6,$CN$7:$CN$737,0)))=0,"",IF($CX17=0,"",IF(AND(DQ$6&gt;=$Y17,DQ$6&lt;=$CY17),IF(DP17&lt;&gt;"",DP17,IF(MAX(DQ$7:DQ16)&lt;=COUNT(DQ$7:DQ16),MAX(DQ$7:DQ16)+1,SMALL(IF(COUNTIF(DQ$7:DQ16,$EI$7:$EI$16)=0,$EI$7:$EI$16,""),1))),""))),"")</f>
        <v/>
      </c>
      <c r="DR17" s="168" t="str">
        <f t="array" aca="1" ref="DR17" ca="1">IFERROR(IF(LEN(INDEX($CO$7:$CO$737,MATCH(DR$6,$CN$7:$CN$737,0)))=0,"",IF($CX17=0,"",IF(AND(DR$6&gt;=$Y17,DR$6&lt;=$CY17),IF(DQ17&lt;&gt;"",DQ17,IF(MAX(DR$7:DR16)&lt;=COUNT(DR$7:DR16),MAX(DR$7:DR16)+1,SMALL(IF(COUNTIF(DR$7:DR16,$EI$7:$EI$16)=0,$EI$7:$EI$16,""),1))),""))),"")</f>
        <v/>
      </c>
      <c r="DS17" s="168" t="str">
        <f t="array" aca="1" ref="DS17" ca="1">IFERROR(IF(LEN(INDEX($CO$7:$CO$737,MATCH(DS$6,$CN$7:$CN$737,0)))=0,"",IF($CX17=0,"",IF(AND(DS$6&gt;=$Y17,DS$6&lt;=$CY17),IF(DR17&lt;&gt;"",DR17,IF(MAX(DS$7:DS16)&lt;=COUNT(DS$7:DS16),MAX(DS$7:DS16)+1,SMALL(IF(COUNTIF(DS$7:DS16,$EI$7:$EI$16)=0,$EI$7:$EI$16,""),1))),""))),"")</f>
        <v/>
      </c>
      <c r="DT17" s="168" t="str">
        <f t="array" aca="1" ref="DT17" ca="1">IFERROR(IF(LEN(INDEX($CO$7:$CO$737,MATCH(DT$6,$CN$7:$CN$737,0)))=0,"",IF($CX17=0,"",IF(AND(DT$6&gt;=$Y17,DT$6&lt;=$CY17),IF(DS17&lt;&gt;"",DS17,IF(MAX(DT$7:DT16)&lt;=COUNT(DT$7:DT16),MAX(DT$7:DT16)+1,SMALL(IF(COUNTIF(DT$7:DT16,$EI$7:$EI$16)=0,$EI$7:$EI$16,""),1))),""))),"")</f>
        <v/>
      </c>
      <c r="DU17" s="168" t="str">
        <f t="array" aca="1" ref="DU17" ca="1">IFERROR(IF(LEN(INDEX($CO$7:$CO$737,MATCH(DU$6,$CN$7:$CN$737,0)))=0,"",IF($CX17=0,"",IF(AND(DU$6&gt;=$Y17,DU$6&lt;=$CY17),IF(DT17&lt;&gt;"",DT17,IF(MAX(DU$7:DU16)&lt;=COUNT(DU$7:DU16),MAX(DU$7:DU16)+1,SMALL(IF(COUNTIF(DU$7:DU16,$EI$7:$EI$16)=0,$EI$7:$EI$16,""),1))),""))),"")</f>
        <v/>
      </c>
      <c r="DV17" s="168" t="str">
        <f t="array" aca="1" ref="DV17" ca="1">IFERROR(IF(LEN(INDEX($CO$7:$CO$737,MATCH(DV$6,$CN$7:$CN$737,0)))=0,"",IF($CX17=0,"",IF(AND(DV$6&gt;=$Y17,DV$6&lt;=$CY17),IF(DU17&lt;&gt;"",DU17,IF(MAX(DV$7:DV16)&lt;=COUNT(DV$7:DV16),MAX(DV$7:DV16)+1,SMALL(IF(COUNTIF(DV$7:DV16,$EI$7:$EI$16)=0,$EI$7:$EI$16,""),1))),""))),"")</f>
        <v/>
      </c>
      <c r="DW17" s="168" t="str">
        <f t="array" aca="1" ref="DW17" ca="1">IFERROR(IF(LEN(INDEX($CO$7:$CO$737,MATCH(DW$6,$CN$7:$CN$737,0)))=0,"",IF($CX17=0,"",IF(AND(DW$6&gt;=$Y17,DW$6&lt;=$CY17),IF(DV17&lt;&gt;"",DV17,IF(MAX(DW$7:DW16)&lt;=COUNT(DW$7:DW16),MAX(DW$7:DW16)+1,SMALL(IF(COUNTIF(DW$7:DW16,$EI$7:$EI$16)=0,$EI$7:$EI$16,""),1))),""))),"")</f>
        <v/>
      </c>
      <c r="DX17" s="168" t="str">
        <f t="array" aca="1" ref="DX17" ca="1">IFERROR(IF(LEN(INDEX($CO$7:$CO$737,MATCH(DX$6,$CN$7:$CN$737,0)))=0,"",IF($CX17=0,"",IF(AND(DX$6&gt;=$Y17,DX$6&lt;=$CY17),IF(DW17&lt;&gt;"",DW17,IF(MAX(DX$7:DX16)&lt;=COUNT(DX$7:DX16),MAX(DX$7:DX16)+1,SMALL(IF(COUNTIF(DX$7:DX16,$EI$7:$EI$16)=0,$EI$7:$EI$16,""),1))),""))),"")</f>
        <v/>
      </c>
      <c r="DY17" s="168" t="str">
        <f t="array" aca="1" ref="DY17" ca="1">IFERROR(IF(LEN(INDEX($CO$7:$CO$737,MATCH(DY$6,$CN$7:$CN$737,0)))=0,"",IF($CX17=0,"",IF(AND(DY$6&gt;=$Y17,DY$6&lt;=$CY17),IF(DX17&lt;&gt;"",DX17,IF(MAX(DY$7:DY16)&lt;=COUNT(DY$7:DY16),MAX(DY$7:DY16)+1,SMALL(IF(COUNTIF(DY$7:DY16,$EI$7:$EI$16)=0,$EI$7:$EI$16,""),1))),""))),"")</f>
        <v/>
      </c>
      <c r="DZ17" s="168" t="str">
        <f t="array" aca="1" ref="DZ17" ca="1">IFERROR(IF(LEN(INDEX($CO$7:$CO$737,MATCH(DZ$6,$CN$7:$CN$737,0)))=0,"",IF($CX17=0,"",IF(AND(DZ$6&gt;=$Y17,DZ$6&lt;=$CY17),IF(DY17&lt;&gt;"",DY17,IF(MAX(DZ$7:DZ16)&lt;=COUNT(DZ$7:DZ16),MAX(DZ$7:DZ16)+1,SMALL(IF(COUNTIF(DZ$7:DZ16,$EI$7:$EI$16)=0,$EI$7:$EI$16,""),1))),""))),"")</f>
        <v/>
      </c>
      <c r="EA17" s="168" t="str">
        <f t="array" aca="1" ref="EA17" ca="1">IFERROR(IF(LEN(INDEX($CO$7:$CO$737,MATCH(EA$6,$CN$7:$CN$737,0)))=0,"",IF($CX17=0,"",IF(AND(EA$6&gt;=$Y17,EA$6&lt;=$CY17),IF(DZ17&lt;&gt;"",DZ17,IF(MAX(EA$7:EA16)&lt;=COUNT(EA$7:EA16),MAX(EA$7:EA16)+1,SMALL(IF(COUNTIF(EA$7:EA16,$EI$7:$EI$16)=0,$EI$7:$EI$16,""),1))),""))),"")</f>
        <v/>
      </c>
      <c r="EB17" s="168" t="str">
        <f t="array" aca="1" ref="EB17" ca="1">IFERROR(IF(LEN(INDEX($CO$7:$CO$737,MATCH(EB$6,$CN$7:$CN$737,0)))=0,"",IF($CX17=0,"",IF(AND(EB$6&gt;=$Y17,EB$6&lt;=$CY17),IF(EA17&lt;&gt;"",EA17,IF(MAX(EB$7:EB16)&lt;=COUNT(EB$7:EB16),MAX(EB$7:EB16)+1,SMALL(IF(COUNTIF(EB$7:EB16,$EI$7:$EI$16)=0,$EI$7:$EI$16,""),1))),""))),"")</f>
        <v/>
      </c>
      <c r="EC17" s="168" t="str">
        <f t="array" aca="1" ref="EC17" ca="1">IFERROR(IF(LEN(INDEX($CO$7:$CO$737,MATCH(EC$6,$CN$7:$CN$737,0)))=0,"",IF($CX17=0,"",IF(AND(EC$6&gt;=$Y17,EC$6&lt;=$CY17),IF(EB17&lt;&gt;"",EB17,IF(MAX(EC$7:EC16)&lt;=COUNT(EC$7:EC16),MAX(EC$7:EC16)+1,SMALL(IF(COUNTIF(EC$7:EC16,$EI$7:$EI$16)=0,$EI$7:$EI$16,""),1))),""))),"")</f>
        <v/>
      </c>
      <c r="ED17" s="168" t="str">
        <f t="array" aca="1" ref="ED17" ca="1">IFERROR(IF(LEN(INDEX($CO$7:$CO$737,MATCH(ED$6,$CN$7:$CN$737,0)))=0,"",IF($CX17=0,"",IF(AND(ED$6&gt;=$Y17,ED$6&lt;=$CY17),IF(EC17&lt;&gt;"",EC17,IF(MAX(ED$7:ED16)&lt;=COUNT(ED$7:ED16),MAX(ED$7:ED16)+1,SMALL(IF(COUNTIF(ED$7:ED16,$EI$7:$EI$16)=0,$EI$7:$EI$16,""),1))),""))),"")</f>
        <v/>
      </c>
      <c r="EE17" s="168" t="str">
        <f t="array" aca="1" ref="EE17" ca="1">IFERROR(IF(LEN(INDEX($CO$7:$CO$737,MATCH(EE$6,$CN$7:$CN$737,0)))=0,"",IF($CX17=0,"",IF(AND(EE$6&gt;=$Y17,EE$6&lt;=$CY17),IF(ED17&lt;&gt;"",ED17,IF(MAX(EE$7:EE16)&lt;=COUNT(EE$7:EE16),MAX(EE$7:EE16)+1,SMALL(IF(COUNTIF(EE$7:EE16,$EI$7:$EI$16)=0,$EI$7:$EI$16,""),1))),""))),"")</f>
        <v/>
      </c>
      <c r="EG17" s="229">
        <f t="shared" ca="1" si="49"/>
        <v>0</v>
      </c>
      <c r="EK17" s="230" t="str">
        <f t="shared" si="21"/>
        <v>-</v>
      </c>
      <c r="EL17" s="230" t="str">
        <f t="array" ref="EL17">IFERROR(SMALL($EK$7:$EK$18,ROW()-ROW($EK$6)),"")</f>
        <v/>
      </c>
      <c r="EM17" s="230" t="str">
        <f t="shared" si="22"/>
        <v/>
      </c>
      <c r="EN17" s="230" t="str">
        <f t="shared" si="23"/>
        <v/>
      </c>
      <c r="EO17" s="231" t="str">
        <f t="shared" si="24"/>
        <v/>
      </c>
      <c r="EP17" s="231" t="str">
        <f t="shared" si="25"/>
        <v/>
      </c>
      <c r="EQ17" s="230" t="str">
        <f t="shared" si="26"/>
        <v/>
      </c>
      <c r="ER17" s="231" t="str">
        <f t="shared" si="27"/>
        <v/>
      </c>
      <c r="ES17" s="259" t="str">
        <f t="shared" si="28"/>
        <v/>
      </c>
      <c r="ET17" s="259" t="str">
        <f t="shared" si="29"/>
        <v/>
      </c>
      <c r="EU17" s="257" t="str">
        <f t="shared" si="30"/>
        <v/>
      </c>
      <c r="EV17" s="257" t="str">
        <f t="shared" si="31"/>
        <v/>
      </c>
      <c r="EX17" s="232">
        <v>11</v>
      </c>
      <c r="EY17" s="230" t="str">
        <f>IFERROR(IF(LEN(INDEX(Settings!I$10:I$52,Calculations!$EX17))=0,"",INDEX(Settings!I$10:I$52,Calculations!$EX17)),"")</f>
        <v>Isobelle Hurley</v>
      </c>
      <c r="EZ17" s="230">
        <f t="shared" si="50"/>
        <v>11</v>
      </c>
      <c r="FA17" s="230" t="str">
        <f t="shared" si="32"/>
        <v>Isobelle Hurley</v>
      </c>
      <c r="FB17" s="230">
        <f t="shared" si="51"/>
        <v>11</v>
      </c>
      <c r="FC17" s="230" t="str">
        <f>IFERROR(IF(LEN(INDEX(Settings!J$10:J$52,Calculations!$EX17))=0,"",INDEX(Settings!J$10:J$52,Calculations!$EX17)),"")</f>
        <v>Finance</v>
      </c>
      <c r="FD17" s="230" t="str">
        <f>IF(IF(LEN(FC17)=0,"",COUNTIF($FC$7:FC17,FC17))=1,EX17,"")</f>
        <v/>
      </c>
      <c r="FE17" s="230" t="str">
        <f t="shared" si="33"/>
        <v/>
      </c>
      <c r="FR17" s="164">
        <f t="shared" si="69"/>
        <v>0</v>
      </c>
      <c r="FS17" s="164">
        <f t="shared" ca="1" si="56"/>
        <v>2023</v>
      </c>
      <c r="FT17" s="197" t="s">
        <v>68</v>
      </c>
      <c r="FU17" s="164" t="str">
        <f t="shared" ca="1" si="57"/>
        <v>2023-November</v>
      </c>
      <c r="FV17" s="221">
        <f t="shared" ca="1" si="34"/>
        <v>45231</v>
      </c>
      <c r="FX17" s="197" t="s">
        <v>197</v>
      </c>
      <c r="FZ17" s="197" t="s">
        <v>200</v>
      </c>
      <c r="GB17" s="164" t="str">
        <f t="shared" ref="GB17:GB20" ca="1" si="70">IFERROR(INDEX($GB$7:$GB$11,MATCH(ROW(GA17)-ROW($GA$15),$GD$7:$GD$11,0)),"")</f>
        <v>Medium</v>
      </c>
      <c r="GC17" s="164">
        <f t="shared" ref="GC17:GC20" ca="1" si="71">INDEX($GC$7:$GC$11,MATCH(GB17,$GB$7:$GB$11,0))</f>
        <v>3</v>
      </c>
      <c r="GF17" s="230" t="str">
        <f t="shared" si="61"/>
        <v>Isobelle Hurley</v>
      </c>
      <c r="GG17" s="230">
        <f t="shared" si="35"/>
        <v>0</v>
      </c>
      <c r="GH17" s="230" t="str">
        <f t="shared" si="36"/>
        <v/>
      </c>
      <c r="GI17" s="230" t="str">
        <f ca="1">IFERROR(COUNTIF($GH$6:GH16,GH17)+GH17,"")</f>
        <v/>
      </c>
      <c r="GO17" s="230" t="str">
        <f t="shared" si="39"/>
        <v/>
      </c>
      <c r="GP17" s="234" t="str">
        <f t="shared" si="40"/>
        <v/>
      </c>
      <c r="GQ17" s="234" t="str">
        <f t="shared" si="41"/>
        <v/>
      </c>
      <c r="GR17" s="234" t="str">
        <f t="shared" si="62"/>
        <v/>
      </c>
      <c r="GS17" s="234" t="str">
        <f t="shared" si="63"/>
        <v/>
      </c>
      <c r="GT17" s="234" t="str">
        <f t="shared" si="63"/>
        <v/>
      </c>
      <c r="GU17" s="234" t="str">
        <f t="shared" si="63"/>
        <v/>
      </c>
      <c r="GV17" s="234" t="str">
        <f t="shared" si="64"/>
        <v/>
      </c>
      <c r="GW17" s="234" t="str">
        <f t="shared" si="65"/>
        <v/>
      </c>
      <c r="GY17" s="170">
        <v>3</v>
      </c>
    </row>
    <row r="18" spans="2:207" x14ac:dyDescent="0.25">
      <c r="B18" s="164" t="str">
        <f>IF(MAX($B$6:B17)+1&gt;countall,"-",MAX($B$6:B17)+1)</f>
        <v>-</v>
      </c>
      <c r="C18" s="164" t="str">
        <f>IF($B18="-","-",""&amp;INDEX(TaskPlan!C$7:C$18,MATCH($B18,TaskPlan!$B$7:$B$18,0),1))</f>
        <v>-</v>
      </c>
      <c r="D18" s="164" t="str">
        <f>IF($B18="-","-",""&amp;INDEX(TaskPlan!D$7:D$18,MATCH($B18,TaskPlan!$B$7:$B$18,0),1))</f>
        <v>-</v>
      </c>
      <c r="E18" s="164" t="str">
        <f>IF($B18="-","-",INDEX(TaskPlan!E$7:E$18,MATCH($B18,TaskPlan!$B$7:$B$18,0),1))</f>
        <v>-</v>
      </c>
      <c r="F18" s="164" t="str">
        <f>IF($B18="-","-",IF(LEN(INDEX(TaskPlan!F$7:F$18,MATCH($B18,TaskPlan!$B$7:$B$18,0),1))=0,"",INDEX(TaskPlan!F$7:F$18,MATCH($B18,TaskPlan!$B$7:$B$18,0),1)))</f>
        <v>-</v>
      </c>
      <c r="G18" s="164" t="str">
        <f t="shared" si="1"/>
        <v>-</v>
      </c>
      <c r="H18" s="164" t="str">
        <f>IF($B18="-","-",IF(INDEX(TaskPlan!G$7:G$18,MATCH($B18,TaskPlan!$B$7:$B$18,0),1)="","",INDEX(TaskPlan!G$7:G$18,MATCH($B18,TaskPlan!$B$7:$B$18,0),1)))</f>
        <v>-</v>
      </c>
      <c r="I18" s="160" t="str">
        <f>IF($B18="-","-",IF(D18=Type1,0,K18+IF(INDEX(TaskPlan!H$7:H$18,MATCH($B18,TaskPlan!$B$7:$B$18,0),1)="",0,INDEX(TaskPlan!H$7:H$18,MATCH($B18,TaskPlan!$B$7:$B$18,0),1))))</f>
        <v>-</v>
      </c>
      <c r="J18" s="160" t="str">
        <f>IF($B18="-","-",IF(INDEX(TaskPlan!I$7:I$18,MATCH($B18,TaskPlan!$B$7:$B$18,0),1)="",0,INDEX(TaskPlan!I$7:I$18,MATCH($B18,TaskPlan!$B$7:$B$18,0),1)))</f>
        <v>-</v>
      </c>
      <c r="K18" s="160" t="str">
        <f>IF($B18="-","-",IF(INDEX(TaskPlan!J$7:J$18,MATCH($B18,TaskPlan!$B$7:$B$18,0),1)="",0,INDEX(TaskPlan!J$7:J$18,MATCH($B18,TaskPlan!$B$7:$B$18,0),1)))</f>
        <v>-</v>
      </c>
      <c r="L18" s="160" t="str">
        <f t="shared" si="2"/>
        <v>-</v>
      </c>
      <c r="M18" s="218" t="str">
        <f>IF(D18=Type1,IFERROR(MATCH(D18,D19:$D$19,0)+ROW(D18)-7-B18,200),"")</f>
        <v/>
      </c>
      <c r="N18" s="219" t="str">
        <f ca="1">IF(D18=Type1,IF(COUNTIF(OFFSET(#REF!,,,M18),Status1)=M18,Status1,IF(COUNTIF(OFFSET(#REF!,,,M18),Status2)&gt;0,Status2,IF(COUNTIF(OFFSET(#REF!,,,M18),Status4)=M18,Status4,Status3))),IF($B18="-","-",IF(LEN(INDEX(TaskPlan!K$7:K$206,MATCH($B18,TaskPlan!$B$7:$B$206,0),1))=0,"-",INDEX(TaskPlan!K$7:K$206,MATCH($B18,TaskPlan!$B$7:$B$206,0),1))))</f>
        <v>-</v>
      </c>
      <c r="O18" s="164">
        <f t="shared" si="3"/>
        <v>1</v>
      </c>
      <c r="P18" s="164">
        <f t="shared" ca="1" si="4"/>
        <v>0</v>
      </c>
      <c r="Q18" s="160" t="str">
        <f t="shared" si="5"/>
        <v>- - -</v>
      </c>
      <c r="R18" s="257" t="str">
        <f t="shared" si="6"/>
        <v/>
      </c>
      <c r="S18" s="247" t="str">
        <f t="shared" si="7"/>
        <v/>
      </c>
      <c r="T18" s="247" t="str">
        <f t="shared" si="8"/>
        <v/>
      </c>
      <c r="U18" s="247" t="str">
        <f t="shared" si="9"/>
        <v/>
      </c>
      <c r="V18" s="247" t="str">
        <f t="shared" ca="1" si="10"/>
        <v/>
      </c>
      <c r="W18" s="247">
        <f t="shared" ca="1" si="42"/>
        <v>0</v>
      </c>
      <c r="X18" s="235"/>
      <c r="Y18" s="221" t="str">
        <f t="shared" ca="1" si="11"/>
        <v/>
      </c>
      <c r="Z18" s="221" t="str">
        <f t="shared" ca="1" si="12"/>
        <v/>
      </c>
      <c r="AA18" s="221" t="str">
        <f t="shared" si="13"/>
        <v/>
      </c>
      <c r="AB18" s="221" t="str">
        <f t="shared" si="14"/>
        <v/>
      </c>
      <c r="AC18" s="162" t="str">
        <f ca="1">IFERROR(IF(B18="-","",IF(D18=Type1,IF(C18="-","",IF(D18=Type1,MIN(OFFSET(#REF!,0,0,M18,1)))),IF(CD18=0,0, MAX(AI18:AR18)+J18))),"")</f>
        <v/>
      </c>
      <c r="AD18" s="162" t="str">
        <f ca="1">IFERROR(IF(B18="-","",IF(D18=Type1,MAX(OFFSET(#REF!,0,0,M18,1)),AC18+I18)),"")</f>
        <v/>
      </c>
      <c r="AE18" s="162" t="str">
        <f t="shared" si="17"/>
        <v/>
      </c>
      <c r="AF18" s="162" t="str">
        <f>IFERROR(IF(B18="-","",IF(#REF!="-",AD18,MAX(AD18,MIN(AT18:BC18)))),"")</f>
        <v/>
      </c>
      <c r="AG18" s="162" t="str">
        <f t="shared" si="44"/>
        <v/>
      </c>
      <c r="AH18" s="222"/>
      <c r="AI18" s="163">
        <f t="array" ref="AI18">IF(BG18="",0,INDEX($AD$7:$AD$18,MATCH(""&amp;BG18,""&amp;$B$7:$B$18,0)))</f>
        <v>0</v>
      </c>
      <c r="AJ18" s="163">
        <f t="array" ref="AJ18">IF(BH18="",0,INDEX($AD$7:$AD$18,MATCH(""&amp;BH18,""&amp;$B$7:$B$18,0)))</f>
        <v>0</v>
      </c>
      <c r="AK18" s="163">
        <f t="array" ref="AK18">IF(BI18="",0,INDEX($AD$7:$AD$18,MATCH(""&amp;BI18,""&amp;$B$7:$B$18,0)))</f>
        <v>0</v>
      </c>
      <c r="AL18" s="163">
        <f t="array" ref="AL18">IF(BJ18="",0,INDEX($AD$7:$AD$18,MATCH(""&amp;BJ18,""&amp;$B$7:$B$18,0)))</f>
        <v>0</v>
      </c>
      <c r="AM18" s="163">
        <f t="array" ref="AM18">IF(BK18="",0,INDEX($AD$7:$AD$18,MATCH(""&amp;BK18,""&amp;$B$7:$B$18,0)))</f>
        <v>0</v>
      </c>
      <c r="AN18" s="163">
        <f t="array" ref="AN18">IF(BL18="",0,INDEX($AD$7:$AD$18,MATCH(""&amp;BL18,""&amp;$B$7:$B$18,0)))</f>
        <v>0</v>
      </c>
      <c r="AO18" s="163">
        <f t="array" ref="AO18">IF(BM18="",0,INDEX($AD$7:$AD$18,MATCH(""&amp;BM18,""&amp;$B$7:$B$18,0)))</f>
        <v>0</v>
      </c>
      <c r="AP18" s="163">
        <f t="array" ref="AP18">IF(BN18="",0,INDEX($AD$7:$AD$18,MATCH(""&amp;BN18,""&amp;$B$7:$B$18,0)))</f>
        <v>0</v>
      </c>
      <c r="AQ18" s="163">
        <f t="array" ref="AQ18">IF(BO18="",0,INDEX($AD$7:$AD$18,MATCH(""&amp;BO18,""&amp;$B$7:$B$18,0)))</f>
        <v>0</v>
      </c>
      <c r="AR18" s="163">
        <f t="array" ref="AR18">IF(BP18="",0,INDEX($AD$7:$AD$18,MATCH(""&amp;BP18,""&amp;$B$7:$B$18,0)))</f>
        <v>0</v>
      </c>
      <c r="AS18" s="223"/>
      <c r="AT18" s="163" t="str">
        <f t="array" ref="AT18">IF(BR18="","",INDEX($AE$7:$AE$18,MATCH(""&amp;BR18,""&amp;$B$7:$B$18,0)))</f>
        <v/>
      </c>
      <c r="AU18" s="163" t="str">
        <f t="array" ref="AU18">IF(BS18="","",INDEX($AE$7:$AE$18,MATCH(""&amp;BS18,""&amp;$B$7:$B$18,0)))</f>
        <v/>
      </c>
      <c r="AV18" s="163" t="str">
        <f t="array" ref="AV18">IF(BT18="","",INDEX($AE$7:$AE$18,MATCH(""&amp;BT18,""&amp;$B$7:$B$18,0)))</f>
        <v/>
      </c>
      <c r="AW18" s="163" t="str">
        <f t="array" ref="AW18">IF(BU18="","",INDEX($AE$7:$AE$18,MATCH(""&amp;BU18,""&amp;$B$7:$B$18,0)))</f>
        <v/>
      </c>
      <c r="AX18" s="163" t="str">
        <f t="array" ref="AX18">IF(BV18="","",INDEX($AE$7:$AE$18,MATCH(""&amp;BV18,""&amp;$B$7:$B$18,0)))</f>
        <v/>
      </c>
      <c r="AY18" s="163" t="str">
        <f t="array" ref="AY18">IF(BW18="","",INDEX($AE$7:$AE$18,MATCH(""&amp;BW18,""&amp;$B$7:$B$18,0)))</f>
        <v/>
      </c>
      <c r="AZ18" s="163" t="str">
        <f t="array" ref="AZ18">IF(BX18="","",INDEX($AE$7:$AE$18,MATCH(""&amp;BX18,""&amp;$B$7:$B$18,0)))</f>
        <v/>
      </c>
      <c r="BA18" s="163" t="str">
        <f t="array" ref="BA18">IF(BY18="","",INDEX($AE$7:$AE$18,MATCH(""&amp;BY18,""&amp;$B$7:$B$18,0)))</f>
        <v/>
      </c>
      <c r="BB18" s="163" t="str">
        <f t="array" ref="BB18">IF(BZ18="","",INDEX($AE$7:$AE$18,MATCH(""&amp;BZ18,""&amp;$B$7:$B$18,0)))</f>
        <v/>
      </c>
      <c r="BC18" s="163" t="str">
        <f t="array" ref="BC18">IF(CA18="","",INDEX($AE$7:$AE$18,MATCH(""&amp;CA18,""&amp;$B$7:$B$18,0)))</f>
        <v/>
      </c>
      <c r="BE18" s="160" t="str">
        <f t="shared" si="45"/>
        <v/>
      </c>
      <c r="BG18" s="164" t="str">
        <f t="array" ref="BG18">IFERROR(IF($D18=Type1,"",IF(INDEX($D$7:$D$18,IF($B18="-","-",TRIM(MID(SUBSTITUTE($H18,",",REPT(" ",LEN($H18))),(BG$6-1)*LEN($H18)+1,LEN($H18)))))=Type1,INDEX($BG$7:$BG$18,IF($B18="-","-",TRIM(MID(SUBSTITUTE($H18,",",REPT(" ",LEN($H18))),(BG$6-1)*LEN($H18)+1,LEN($H18))))),IF($B18="-","-",TRIM(MID(SUBSTITUTE($H18,",",REPT(" ",LEN($H18))),(BG$6-1)*LEN($H18)+1,LEN($H18)))))),"")</f>
        <v/>
      </c>
      <c r="BH18" s="164" t="str">
        <f t="array" ref="BH18">IFERROR(IF($D18=Type1,"",IF(INDEX($D$7:$D$18,IF($B18="-","-",TRIM(MID(SUBSTITUTE($H18,",",REPT(" ",LEN($H18))),(BH$6-1)*LEN($H18)+1,LEN($H18)))))=Type1,INDEX($BG$7:$BG$18,IF($B18="-","-",TRIM(MID(SUBSTITUTE($H18,",",REPT(" ",LEN($H18))),(BH$6-1)*LEN($H18)+1,LEN($H18))))),IF($B18="-","-",TRIM(MID(SUBSTITUTE($H18,",",REPT(" ",LEN($H18))),(BH$6-1)*LEN($H18)+1,LEN($H18)))))),"")</f>
        <v/>
      </c>
      <c r="BI18" s="164" t="str">
        <f t="array" ref="BI18">IFERROR(IF($D18=Type1,"",IF(INDEX($D$7:$D$18,IF($B18="-","-",TRIM(MID(SUBSTITUTE($H18,",",REPT(" ",LEN($H18))),(BI$6-1)*LEN($H18)+1,LEN($H18)))))=Type1,INDEX($BG$7:$BG$18,IF($B18="-","-",TRIM(MID(SUBSTITUTE($H18,",",REPT(" ",LEN($H18))),(BI$6-1)*LEN($H18)+1,LEN($H18))))),IF($B18="-","-",TRIM(MID(SUBSTITUTE($H18,",",REPT(" ",LEN($H18))),(BI$6-1)*LEN($H18)+1,LEN($H18)))))),"")</f>
        <v/>
      </c>
      <c r="BJ18" s="164" t="str">
        <f t="array" ref="BJ18">IFERROR(IF($D18=Type1,"",IF(INDEX($D$7:$D$18,IF($B18="-","-",TRIM(MID(SUBSTITUTE($H18,",",REPT(" ",LEN($H18))),(BJ$6-1)*LEN($H18)+1,LEN($H18)))))=Type1,INDEX($BG$7:$BG$18,IF($B18="-","-",TRIM(MID(SUBSTITUTE($H18,",",REPT(" ",LEN($H18))),(BJ$6-1)*LEN($H18)+1,LEN($H18))))),IF($B18="-","-",TRIM(MID(SUBSTITUTE($H18,",",REPT(" ",LEN($H18))),(BJ$6-1)*LEN($H18)+1,LEN($H18)))))),"")</f>
        <v/>
      </c>
      <c r="BK18" s="164" t="str">
        <f t="array" ref="BK18">IFERROR(IF($D18=Type1,"",IF(INDEX($D$7:$D$18,IF($B18="-","-",TRIM(MID(SUBSTITUTE($H18,",",REPT(" ",LEN($H18))),(BK$6-1)*LEN($H18)+1,LEN($H18)))))=Type1,INDEX($BG$7:$BG$18,IF($B18="-","-",TRIM(MID(SUBSTITUTE($H18,",",REPT(" ",LEN($H18))),(BK$6-1)*LEN($H18)+1,LEN($H18))))),IF($B18="-","-",TRIM(MID(SUBSTITUTE($H18,",",REPT(" ",LEN($H18))),(BK$6-1)*LEN($H18)+1,LEN($H18)))))),"")</f>
        <v/>
      </c>
      <c r="BL18" s="164" t="str">
        <f t="array" ref="BL18">IFERROR(IF($D18=Type1,"",IF(INDEX($D$7:$D$18,IF($B18="-","-",TRIM(MID(SUBSTITUTE($H18,",",REPT(" ",LEN($H18))),(BL$6-1)*LEN($H18)+1,LEN($H18)))))=Type1,INDEX($BG$7:$BG$18,IF($B18="-","-",TRIM(MID(SUBSTITUTE($H18,",",REPT(" ",LEN($H18))),(BL$6-1)*LEN($H18)+1,LEN($H18))))),IF($B18="-","-",TRIM(MID(SUBSTITUTE($H18,",",REPT(" ",LEN($H18))),(BL$6-1)*LEN($H18)+1,LEN($H18)))))),"")</f>
        <v/>
      </c>
      <c r="BM18" s="164" t="str">
        <f t="array" ref="BM18">IFERROR(IF($D18=Type1,"",IF(INDEX($D$7:$D$18,IF($B18="-","-",TRIM(MID(SUBSTITUTE($H18,",",REPT(" ",LEN($H18))),(BM$6-1)*LEN($H18)+1,LEN($H18)))))=Type1,INDEX($BG$7:$BG$18,IF($B18="-","-",TRIM(MID(SUBSTITUTE($H18,",",REPT(" ",LEN($H18))),(BM$6-1)*LEN($H18)+1,LEN($H18))))),IF($B18="-","-",TRIM(MID(SUBSTITUTE($H18,",",REPT(" ",LEN($H18))),(BM$6-1)*LEN($H18)+1,LEN($H18)))))),"")</f>
        <v/>
      </c>
      <c r="BN18" s="164" t="str">
        <f t="array" ref="BN18">IFERROR(IF($D18=Type1,"",IF(INDEX($D$7:$D$18,IF($B18="-","-",TRIM(MID(SUBSTITUTE($H18,",",REPT(" ",LEN($H18))),(BN$6-1)*LEN($H18)+1,LEN($H18)))))=Type1,INDEX($BG$7:$BG$18,IF($B18="-","-",TRIM(MID(SUBSTITUTE($H18,",",REPT(" ",LEN($H18))),(BN$6-1)*LEN($H18)+1,LEN($H18))))),IF($B18="-","-",TRIM(MID(SUBSTITUTE($H18,",",REPT(" ",LEN($H18))),(BN$6-1)*LEN($H18)+1,LEN($H18)))))),"")</f>
        <v/>
      </c>
      <c r="BO18" s="164" t="str">
        <f t="array" ref="BO18">IFERROR(IF($D18=Type1,"",IF(INDEX($D$7:$D$18,IF($B18="-","-",TRIM(MID(SUBSTITUTE($H18,",",REPT(" ",LEN($H18))),(BO$6-1)*LEN($H18)+1,LEN($H18)))))=Type1,INDEX($BG$7:$BG$18,IF($B18="-","-",TRIM(MID(SUBSTITUTE($H18,",",REPT(" ",LEN($H18))),(BO$6-1)*LEN($H18)+1,LEN($H18))))),IF($B18="-","-",TRIM(MID(SUBSTITUTE($H18,",",REPT(" ",LEN($H18))),(BO$6-1)*LEN($H18)+1,LEN($H18)))))),"")</f>
        <v/>
      </c>
      <c r="BP18" s="164" t="str">
        <f t="array" ref="BP18">IFERROR(IF($D18=Type1,"",IF(INDEX($D$7:$D$18,IF($B18="-","-",TRIM(MID(SUBSTITUTE($H18,",",REPT(" ",LEN($H18))),(BP$6-1)*LEN($H18)+1,LEN($H18)))))=Type1,INDEX($BG$7:$BG$18,IF($B18="-","-",TRIM(MID(SUBSTITUTE($H18,",",REPT(" ",LEN($H18))),(BP$6-1)*LEN($H18)+1,LEN($H18))))),IF($B18="-","-",TRIM(MID(SUBSTITUTE($H18,",",REPT(" ",LEN($H18))),(BP$6-1)*LEN($H18)+1,LEN($H18)))))),"")</f>
        <v/>
      </c>
      <c r="BQ18" s="165" t="str">
        <f t="shared" si="66"/>
        <v/>
      </c>
      <c r="BR18" s="166" t="str">
        <f t="array" ref="BR18">IF($B18="-","-",
IFERROR(INDEX(IDSourceRange,IF(MOD(SMALL(IF((""&amp;$BQ$7:$BQ$126)=(""&amp;$B18),ROW($BQ$7:$BQ$126)-ROW(INDEX($BQ$7:$BQ$126,1,1))+1),BR$6),200)=0,200,MOD(SMALL(IF((""&amp;$BQ$7:$BQ$126)=(""&amp;$B18),ROW($BQ$7:$BQ$126)-ROW(INDEX($BQ$7:$BQ$126,1,1))+1),BR$6),200)),1),""))</f>
        <v>-</v>
      </c>
      <c r="BS18" s="164" t="str">
        <f t="array" ref="BS18">IF($B18="-","-",
IFERROR(INDEX(IDSourceRange,IF(MOD(SMALL(IF((""&amp;$BQ$7:$BQ$126)=(""&amp;$B18),ROW($BQ$7:$BQ$126)-ROW(INDEX($BQ$7:$BQ$126,1,1))+1),BS$6),200)=0,200,MOD(SMALL(IF((""&amp;$BQ$7:$BQ$126)=(""&amp;$B18),ROW($BQ$7:$BQ$126)-ROW(INDEX($BQ$7:$BQ$126,1,1))+1),BS$6),200)),1),""))</f>
        <v>-</v>
      </c>
      <c r="BT18" s="164" t="str">
        <f t="array" ref="BT18">IF($B18="-","-",
IFERROR(INDEX(IDSourceRange,IF(MOD(SMALL(IF((""&amp;$BQ$7:$BQ$126)=(""&amp;$B18),ROW($BQ$7:$BQ$126)-ROW(INDEX($BQ$7:$BQ$126,1,1))+1),BT$6),200)=0,200,MOD(SMALL(IF((""&amp;$BQ$7:$BQ$126)=(""&amp;$B18),ROW($BQ$7:$BQ$126)-ROW(INDEX($BQ$7:$BQ$126,1,1))+1),BT$6),200)),1),""))</f>
        <v>-</v>
      </c>
      <c r="BU18" s="164" t="str">
        <f t="array" ref="BU18">IF($B18="-","-",
IFERROR(INDEX(IDSourceRange,IF(MOD(SMALL(IF((""&amp;$BQ$7:$BQ$126)=(""&amp;$B18),ROW($BQ$7:$BQ$126)-ROW(INDEX($BQ$7:$BQ$126,1,1))+1),BU$6),200)=0,200,MOD(SMALL(IF((""&amp;$BQ$7:$BQ$126)=(""&amp;$B18),ROW($BQ$7:$BQ$126)-ROW(INDEX($BQ$7:$BQ$126,1,1))+1),BU$6),200)),1),""))</f>
        <v>-</v>
      </c>
      <c r="BV18" s="164" t="str">
        <f t="array" ref="BV18">IF($B18="-","-",
IFERROR(INDEX(IDSourceRange,IF(MOD(SMALL(IF((""&amp;$BQ$7:$BQ$126)=(""&amp;$B18),ROW($BQ$7:$BQ$126)-ROW(INDEX($BQ$7:$BQ$126,1,1))+1),BV$6),200)=0,200,MOD(SMALL(IF((""&amp;$BQ$7:$BQ$126)=(""&amp;$B18),ROW($BQ$7:$BQ$126)-ROW(INDEX($BQ$7:$BQ$126,1,1))+1),BV$6),200)),1),""))</f>
        <v>-</v>
      </c>
      <c r="BW18" s="164" t="str">
        <f t="array" ref="BW18">IF($B18="-","-",
IFERROR(INDEX(IDSourceRange,IF(MOD(SMALL(IF((""&amp;$BQ$7:$BQ$126)=(""&amp;$B18),ROW($BQ$7:$BQ$126)-ROW(INDEX($BQ$7:$BQ$126,1,1))+1),BW$6),200)=0,200,MOD(SMALL(IF((""&amp;$BQ$7:$BQ$126)=(""&amp;$B18),ROW($BQ$7:$BQ$126)-ROW(INDEX($BQ$7:$BQ$126,1,1))+1),BW$6),200)),1),""))</f>
        <v>-</v>
      </c>
      <c r="BX18" s="164" t="str">
        <f t="array" ref="BX18">IF($B18="-","-",
IFERROR(INDEX(IDSourceRange,IF(MOD(SMALL(IF((""&amp;$BQ$7:$BQ$126)=(""&amp;$B18),ROW($BQ$7:$BQ$126)-ROW(INDEX($BQ$7:$BQ$126,1,1))+1),BX$6),200)=0,200,MOD(SMALL(IF((""&amp;$BQ$7:$BQ$126)=(""&amp;$B18),ROW($BQ$7:$BQ$126)-ROW(INDEX($BQ$7:$BQ$126,1,1))+1),BX$6),200)),1),""))</f>
        <v>-</v>
      </c>
      <c r="BY18" s="164" t="str">
        <f t="array" ref="BY18">IF($B18="-","-",
IFERROR(INDEX(IDSourceRange,IF(MOD(SMALL(IF((""&amp;$BQ$7:$BQ$126)=(""&amp;$B18),ROW($BQ$7:$BQ$126)-ROW(INDEX($BQ$7:$BQ$126,1,1))+1),BY$6),200)=0,200,MOD(SMALL(IF((""&amp;$BQ$7:$BQ$126)=(""&amp;$B18),ROW($BQ$7:$BQ$126)-ROW(INDEX($BQ$7:$BQ$126,1,1))+1),BY$6),200)),1),""))</f>
        <v>-</v>
      </c>
      <c r="BZ18" s="164" t="str">
        <f t="array" ref="BZ18">IF($B18="-","-",
IFERROR(INDEX(IDSourceRange,IF(MOD(SMALL(IF((""&amp;$BQ$7:$BQ$126)=(""&amp;$B18),ROW($BQ$7:$BQ$126)-ROW(INDEX($BQ$7:$BQ$126,1,1))+1),BZ$6),200)=0,200,MOD(SMALL(IF((""&amp;$BQ$7:$BQ$126)=(""&amp;$B18),ROW($BQ$7:$BQ$126)-ROW(INDEX($BQ$7:$BQ$126,1,1))+1),BZ$6),200)),1),""))</f>
        <v>-</v>
      </c>
      <c r="CA18" s="164" t="str">
        <f t="array" ref="CA18">IF($B18="-","-",
IFERROR(INDEX(IDSourceRange,IF(MOD(SMALL(IF((""&amp;$BQ$7:$BQ$126)=(""&amp;$B18),ROW($BQ$7:$BQ$126)-ROW(INDEX($BQ$7:$BQ$126,1,1))+1),CA$6),200)=0,200,MOD(SMALL(IF((""&amp;$BQ$7:$BQ$126)=(""&amp;$B18),ROW($BQ$7:$BQ$126)-ROW(INDEX($BQ$7:$BQ$126,1,1))+1),CA$6),200)),1),""))</f>
        <v>-</v>
      </c>
      <c r="CB18" s="167" t="str">
        <f t="shared" si="67"/>
        <v>-</v>
      </c>
      <c r="CC18" s="164" t="str">
        <f t="array" ref="CC18">IF($B18="-","-",SUM(IF(LEN(BR18:CA18)&gt;0,1,0)))</f>
        <v>-</v>
      </c>
      <c r="CD18" s="164" t="str">
        <f t="array" ref="CD18">IF($B18="-","-",SUM(IF(LEN(BG18:BP18)&gt;0,1,0)))</f>
        <v>-</v>
      </c>
      <c r="CH18" s="241" t="s">
        <v>87</v>
      </c>
      <c r="CI18" s="226">
        <f>IF(Settings!G15="",0,1)</f>
        <v>0</v>
      </c>
      <c r="CN18" s="225">
        <f t="shared" ca="1" si="68"/>
        <v>44938</v>
      </c>
      <c r="CO18" s="226">
        <f t="array" aca="1" ref="CO18" ca="1">IF(NETWORKDAYS.INTL(CN18,CN18,weekendOption,holidaysList)=1,MAX($CO$6:CO17)+1,"")</f>
        <v>8</v>
      </c>
      <c r="CQ18" s="226" t="str">
        <f t="shared" si="18"/>
        <v/>
      </c>
      <c r="CR18" s="227"/>
      <c r="CT18" s="218">
        <f ca="1">IF(AND( Y18&lt;= DATE(yearC,Calculations!$CT$5+1,1)-1,CY18&gt;=DATE(yearC,Calculations!$CT$5,1)),1,0)</f>
        <v>0</v>
      </c>
      <c r="CU18" s="164">
        <f t="shared" si="46"/>
        <v>1</v>
      </c>
      <c r="CV18" s="164">
        <f t="shared" si="19"/>
        <v>1</v>
      </c>
      <c r="CW18" s="164">
        <f t="shared" si="20"/>
        <v>1</v>
      </c>
      <c r="CX18" s="164">
        <f t="shared" ca="1" si="47"/>
        <v>0</v>
      </c>
      <c r="CY18" s="221" t="str">
        <f t="shared" si="48"/>
        <v/>
      </c>
      <c r="CZ18" s="228"/>
      <c r="DA18" s="168" t="str">
        <f t="array" aca="1" ref="DA18" ca="1">IFERROR(IF(LEN(INDEX($CO$7:$CO$737,MATCH(DA$6,$CN$7:$CN$737,0)))=0,"",IF($CX18=0,"",IF(AND(DA$6&gt;=$Y18,DA$6&lt;=$CY18),IF(CZ18&lt;&gt;"",CZ18,IF(MAX(DA$7:DA17)&lt;=COUNT(DA$7:DA17),MAX(DA$7:DA17)+1,SMALL(IF(COUNTIF(DA$7:DA17,$EI$7:$EI$16)=0,$EI$7:$EI$16,""),1))),""))),"")</f>
        <v/>
      </c>
      <c r="DB18" s="168" t="str">
        <f t="array" aca="1" ref="DB18" ca="1">IFERROR(IF(LEN(INDEX($CO$7:$CO$737,MATCH(DB$6,$CN$7:$CN$737,0)))=0,"",IF($CX18=0,"",IF(AND(DB$6&gt;=$Y18,DB$6&lt;=$CY18),IF(DA18&lt;&gt;"",DA18,IF(MAX(DB$7:DB17)&lt;=COUNT(DB$7:DB17),MAX(DB$7:DB17)+1,SMALL(IF(COUNTIF(DB$7:DB17,$EI$7:$EI$16)=0,$EI$7:$EI$16,""),1))),""))),"")</f>
        <v/>
      </c>
      <c r="DC18" s="168" t="str">
        <f t="array" aca="1" ref="DC18" ca="1">IFERROR(IF(LEN(INDEX($CO$7:$CO$737,MATCH(DC$6,$CN$7:$CN$737,0)))=0,"",IF($CX18=0,"",IF(AND(DC$6&gt;=$Y18,DC$6&lt;=$CY18),IF(DB18&lt;&gt;"",DB18,IF(MAX(DC$7:DC17)&lt;=COUNT(DC$7:DC17),MAX(DC$7:DC17)+1,SMALL(IF(COUNTIF(DC$7:DC17,$EI$7:$EI$16)=0,$EI$7:$EI$16,""),1))),""))),"")</f>
        <v/>
      </c>
      <c r="DD18" s="168" t="str">
        <f t="array" aca="1" ref="DD18" ca="1">IFERROR(IF(LEN(INDEX($CO$7:$CO$737,MATCH(DD$6,$CN$7:$CN$737,0)))=0,"",IF($CX18=0,"",IF(AND(DD$6&gt;=$Y18,DD$6&lt;=$CY18),IF(DC18&lt;&gt;"",DC18,IF(MAX(DD$7:DD17)&lt;=COUNT(DD$7:DD17),MAX(DD$7:DD17)+1,SMALL(IF(COUNTIF(DD$7:DD17,$EI$7:$EI$16)=0,$EI$7:$EI$16,""),1))),""))),"")</f>
        <v/>
      </c>
      <c r="DE18" s="168" t="str">
        <f t="array" aca="1" ref="DE18" ca="1">IFERROR(IF(LEN(INDEX($CO$7:$CO$737,MATCH(DE$6,$CN$7:$CN$737,0)))=0,"",IF($CX18=0,"",IF(AND(DE$6&gt;=$Y18,DE$6&lt;=$CY18),IF(DD18&lt;&gt;"",DD18,IF(MAX(DE$7:DE17)&lt;=COUNT(DE$7:DE17),MAX(DE$7:DE17)+1,SMALL(IF(COUNTIF(DE$7:DE17,$EI$7:$EI$16)=0,$EI$7:$EI$16,""),1))),""))),"")</f>
        <v/>
      </c>
      <c r="DF18" s="168" t="str">
        <f t="array" aca="1" ref="DF18" ca="1">IFERROR(IF(LEN(INDEX($CO$7:$CO$737,MATCH(DF$6,$CN$7:$CN$737,0)))=0,"",IF($CX18=0,"",IF(AND(DF$6&gt;=$Y18,DF$6&lt;=$CY18),IF(DE18&lt;&gt;"",DE18,IF(MAX(DF$7:DF17)&lt;=COUNT(DF$7:DF17),MAX(DF$7:DF17)+1,SMALL(IF(COUNTIF(DF$7:DF17,$EI$7:$EI$16)=0,$EI$7:$EI$16,""),1))),""))),"")</f>
        <v/>
      </c>
      <c r="DG18" s="168" t="str">
        <f t="array" aca="1" ref="DG18" ca="1">IFERROR(IF(LEN(INDEX($CO$7:$CO$737,MATCH(DG$6,$CN$7:$CN$737,0)))=0,"",IF($CX18=0,"",IF(AND(DG$6&gt;=$Y18,DG$6&lt;=$CY18),IF(DF18&lt;&gt;"",DF18,IF(MAX(DG$7:DG17)&lt;=COUNT(DG$7:DG17),MAX(DG$7:DG17)+1,SMALL(IF(COUNTIF(DG$7:DG17,$EI$7:$EI$16)=0,$EI$7:$EI$16,""),1))),""))),"")</f>
        <v/>
      </c>
      <c r="DH18" s="168" t="str">
        <f t="array" aca="1" ref="DH18" ca="1">IFERROR(IF(LEN(INDEX($CO$7:$CO$737,MATCH(DH$6,$CN$7:$CN$737,0)))=0,"",IF($CX18=0,"",IF(AND(DH$6&gt;=$Y18,DH$6&lt;=$CY18),IF(DG18&lt;&gt;"",DG18,IF(MAX(DH$7:DH17)&lt;=COUNT(DH$7:DH17),MAX(DH$7:DH17)+1,SMALL(IF(COUNTIF(DH$7:DH17,$EI$7:$EI$16)=0,$EI$7:$EI$16,""),1))),""))),"")</f>
        <v/>
      </c>
      <c r="DI18" s="168" t="str">
        <f t="array" aca="1" ref="DI18" ca="1">IFERROR(IF(LEN(INDEX($CO$7:$CO$737,MATCH(DI$6,$CN$7:$CN$737,0)))=0,"",IF($CX18=0,"",IF(AND(DI$6&gt;=$Y18,DI$6&lt;=$CY18),IF(DH18&lt;&gt;"",DH18,IF(MAX(DI$7:DI17)&lt;=COUNT(DI$7:DI17),MAX(DI$7:DI17)+1,SMALL(IF(COUNTIF(DI$7:DI17,$EI$7:$EI$16)=0,$EI$7:$EI$16,""),1))),""))),"")</f>
        <v/>
      </c>
      <c r="DJ18" s="168" t="str">
        <f t="array" aca="1" ref="DJ18" ca="1">IFERROR(IF(LEN(INDEX($CO$7:$CO$737,MATCH(DJ$6,$CN$7:$CN$737,0)))=0,"",IF($CX18=0,"",IF(AND(DJ$6&gt;=$Y18,DJ$6&lt;=$CY18),IF(DI18&lt;&gt;"",DI18,IF(MAX(DJ$7:DJ17)&lt;=COUNT(DJ$7:DJ17),MAX(DJ$7:DJ17)+1,SMALL(IF(COUNTIF(DJ$7:DJ17,$EI$7:$EI$16)=0,$EI$7:$EI$16,""),1))),""))),"")</f>
        <v/>
      </c>
      <c r="DK18" s="168" t="str">
        <f t="array" aca="1" ref="DK18" ca="1">IFERROR(IF(LEN(INDEX($CO$7:$CO$737,MATCH(DK$6,$CN$7:$CN$737,0)))=0,"",IF($CX18=0,"",IF(AND(DK$6&gt;=$Y18,DK$6&lt;=$CY18),IF(DJ18&lt;&gt;"",DJ18,IF(MAX(DK$7:DK17)&lt;=COUNT(DK$7:DK17),MAX(DK$7:DK17)+1,SMALL(IF(COUNTIF(DK$7:DK17,$EI$7:$EI$16)=0,$EI$7:$EI$16,""),1))),""))),"")</f>
        <v/>
      </c>
      <c r="DL18" s="168" t="str">
        <f t="array" aca="1" ref="DL18" ca="1">IFERROR(IF(LEN(INDEX($CO$7:$CO$737,MATCH(DL$6,$CN$7:$CN$737,0)))=0,"",IF($CX18=0,"",IF(AND(DL$6&gt;=$Y18,DL$6&lt;=$CY18),IF(DK18&lt;&gt;"",DK18,IF(MAX(DL$7:DL17)&lt;=COUNT(DL$7:DL17),MAX(DL$7:DL17)+1,SMALL(IF(COUNTIF(DL$7:DL17,$EI$7:$EI$16)=0,$EI$7:$EI$16,""),1))),""))),"")</f>
        <v/>
      </c>
      <c r="DM18" s="168" t="str">
        <f t="array" aca="1" ref="DM18" ca="1">IFERROR(IF(LEN(INDEX($CO$7:$CO$737,MATCH(DM$6,$CN$7:$CN$737,0)))=0,"",IF($CX18=0,"",IF(AND(DM$6&gt;=$Y18,DM$6&lt;=$CY18),IF(DL18&lt;&gt;"",DL18,IF(MAX(DM$7:DM17)&lt;=COUNT(DM$7:DM17),MAX(DM$7:DM17)+1,SMALL(IF(COUNTIF(DM$7:DM17,$EI$7:$EI$16)=0,$EI$7:$EI$16,""),1))),""))),"")</f>
        <v/>
      </c>
      <c r="DN18" s="168" t="str">
        <f t="array" aca="1" ref="DN18" ca="1">IFERROR(IF(LEN(INDEX($CO$7:$CO$737,MATCH(DN$6,$CN$7:$CN$737,0)))=0,"",IF($CX18=0,"",IF(AND(DN$6&gt;=$Y18,DN$6&lt;=$CY18),IF(DM18&lt;&gt;"",DM18,IF(MAX(DN$7:DN17)&lt;=COUNT(DN$7:DN17),MAX(DN$7:DN17)+1,SMALL(IF(COUNTIF(DN$7:DN17,$EI$7:$EI$16)=0,$EI$7:$EI$16,""),1))),""))),"")</f>
        <v/>
      </c>
      <c r="DO18" s="168" t="str">
        <f t="array" aca="1" ref="DO18" ca="1">IFERROR(IF(LEN(INDEX($CO$7:$CO$737,MATCH(DO$6,$CN$7:$CN$737,0)))=0,"",IF($CX18=0,"",IF(AND(DO$6&gt;=$Y18,DO$6&lt;=$CY18),IF(DN18&lt;&gt;"",DN18,IF(MAX(DO$7:DO17)&lt;=COUNT(DO$7:DO17),MAX(DO$7:DO17)+1,SMALL(IF(COUNTIF(DO$7:DO17,$EI$7:$EI$16)=0,$EI$7:$EI$16,""),1))),""))),"")</f>
        <v/>
      </c>
      <c r="DP18" s="168" t="str">
        <f t="array" aca="1" ref="DP18" ca="1">IFERROR(IF(LEN(INDEX($CO$7:$CO$737,MATCH(DP$6,$CN$7:$CN$737,0)))=0,"",IF($CX18=0,"",IF(AND(DP$6&gt;=$Y18,DP$6&lt;=$CY18),IF(DO18&lt;&gt;"",DO18,IF(MAX(DP$7:DP17)&lt;=COUNT(DP$7:DP17),MAX(DP$7:DP17)+1,SMALL(IF(COUNTIF(DP$7:DP17,$EI$7:$EI$16)=0,$EI$7:$EI$16,""),1))),""))),"")</f>
        <v/>
      </c>
      <c r="DQ18" s="168" t="str">
        <f t="array" aca="1" ref="DQ18" ca="1">IFERROR(IF(LEN(INDEX($CO$7:$CO$737,MATCH(DQ$6,$CN$7:$CN$737,0)))=0,"",IF($CX18=0,"",IF(AND(DQ$6&gt;=$Y18,DQ$6&lt;=$CY18),IF(DP18&lt;&gt;"",DP18,IF(MAX(DQ$7:DQ17)&lt;=COUNT(DQ$7:DQ17),MAX(DQ$7:DQ17)+1,SMALL(IF(COUNTIF(DQ$7:DQ17,$EI$7:$EI$16)=0,$EI$7:$EI$16,""),1))),""))),"")</f>
        <v/>
      </c>
      <c r="DR18" s="168" t="str">
        <f t="array" aca="1" ref="DR18" ca="1">IFERROR(IF(LEN(INDEX($CO$7:$CO$737,MATCH(DR$6,$CN$7:$CN$737,0)))=0,"",IF($CX18=0,"",IF(AND(DR$6&gt;=$Y18,DR$6&lt;=$CY18),IF(DQ18&lt;&gt;"",DQ18,IF(MAX(DR$7:DR17)&lt;=COUNT(DR$7:DR17),MAX(DR$7:DR17)+1,SMALL(IF(COUNTIF(DR$7:DR17,$EI$7:$EI$16)=0,$EI$7:$EI$16,""),1))),""))),"")</f>
        <v/>
      </c>
      <c r="DS18" s="168" t="str">
        <f t="array" aca="1" ref="DS18" ca="1">IFERROR(IF(LEN(INDEX($CO$7:$CO$737,MATCH(DS$6,$CN$7:$CN$737,0)))=0,"",IF($CX18=0,"",IF(AND(DS$6&gt;=$Y18,DS$6&lt;=$CY18),IF(DR18&lt;&gt;"",DR18,IF(MAX(DS$7:DS17)&lt;=COUNT(DS$7:DS17),MAX(DS$7:DS17)+1,SMALL(IF(COUNTIF(DS$7:DS17,$EI$7:$EI$16)=0,$EI$7:$EI$16,""),1))),""))),"")</f>
        <v/>
      </c>
      <c r="DT18" s="168" t="str">
        <f t="array" aca="1" ref="DT18" ca="1">IFERROR(IF(LEN(INDEX($CO$7:$CO$737,MATCH(DT$6,$CN$7:$CN$737,0)))=0,"",IF($CX18=0,"",IF(AND(DT$6&gt;=$Y18,DT$6&lt;=$CY18),IF(DS18&lt;&gt;"",DS18,IF(MAX(DT$7:DT17)&lt;=COUNT(DT$7:DT17),MAX(DT$7:DT17)+1,SMALL(IF(COUNTIF(DT$7:DT17,$EI$7:$EI$16)=0,$EI$7:$EI$16,""),1))),""))),"")</f>
        <v/>
      </c>
      <c r="DU18" s="168" t="str">
        <f t="array" aca="1" ref="DU18" ca="1">IFERROR(IF(LEN(INDEX($CO$7:$CO$737,MATCH(DU$6,$CN$7:$CN$737,0)))=0,"",IF($CX18=0,"",IF(AND(DU$6&gt;=$Y18,DU$6&lt;=$CY18),IF(DT18&lt;&gt;"",DT18,IF(MAX(DU$7:DU17)&lt;=COUNT(DU$7:DU17),MAX(DU$7:DU17)+1,SMALL(IF(COUNTIF(DU$7:DU17,$EI$7:$EI$16)=0,$EI$7:$EI$16,""),1))),""))),"")</f>
        <v/>
      </c>
      <c r="DV18" s="168" t="str">
        <f t="array" aca="1" ref="DV18" ca="1">IFERROR(IF(LEN(INDEX($CO$7:$CO$737,MATCH(DV$6,$CN$7:$CN$737,0)))=0,"",IF($CX18=0,"",IF(AND(DV$6&gt;=$Y18,DV$6&lt;=$CY18),IF(DU18&lt;&gt;"",DU18,IF(MAX(DV$7:DV17)&lt;=COUNT(DV$7:DV17),MAX(DV$7:DV17)+1,SMALL(IF(COUNTIF(DV$7:DV17,$EI$7:$EI$16)=0,$EI$7:$EI$16,""),1))),""))),"")</f>
        <v/>
      </c>
      <c r="DW18" s="168" t="str">
        <f t="array" aca="1" ref="DW18" ca="1">IFERROR(IF(LEN(INDEX($CO$7:$CO$737,MATCH(DW$6,$CN$7:$CN$737,0)))=0,"",IF($CX18=0,"",IF(AND(DW$6&gt;=$Y18,DW$6&lt;=$CY18),IF(DV18&lt;&gt;"",DV18,IF(MAX(DW$7:DW17)&lt;=COUNT(DW$7:DW17),MAX(DW$7:DW17)+1,SMALL(IF(COUNTIF(DW$7:DW17,$EI$7:$EI$16)=0,$EI$7:$EI$16,""),1))),""))),"")</f>
        <v/>
      </c>
      <c r="DX18" s="168" t="str">
        <f t="array" aca="1" ref="DX18" ca="1">IFERROR(IF(LEN(INDEX($CO$7:$CO$737,MATCH(DX$6,$CN$7:$CN$737,0)))=0,"",IF($CX18=0,"",IF(AND(DX$6&gt;=$Y18,DX$6&lt;=$CY18),IF(DW18&lt;&gt;"",DW18,IF(MAX(DX$7:DX17)&lt;=COUNT(DX$7:DX17),MAX(DX$7:DX17)+1,SMALL(IF(COUNTIF(DX$7:DX17,$EI$7:$EI$16)=0,$EI$7:$EI$16,""),1))),""))),"")</f>
        <v/>
      </c>
      <c r="DY18" s="168" t="str">
        <f t="array" aca="1" ref="DY18" ca="1">IFERROR(IF(LEN(INDEX($CO$7:$CO$737,MATCH(DY$6,$CN$7:$CN$737,0)))=0,"",IF($CX18=0,"",IF(AND(DY$6&gt;=$Y18,DY$6&lt;=$CY18),IF(DX18&lt;&gt;"",DX18,IF(MAX(DY$7:DY17)&lt;=COUNT(DY$7:DY17),MAX(DY$7:DY17)+1,SMALL(IF(COUNTIF(DY$7:DY17,$EI$7:$EI$16)=0,$EI$7:$EI$16,""),1))),""))),"")</f>
        <v/>
      </c>
      <c r="DZ18" s="168" t="str">
        <f t="array" aca="1" ref="DZ18" ca="1">IFERROR(IF(LEN(INDEX($CO$7:$CO$737,MATCH(DZ$6,$CN$7:$CN$737,0)))=0,"",IF($CX18=0,"",IF(AND(DZ$6&gt;=$Y18,DZ$6&lt;=$CY18),IF(DY18&lt;&gt;"",DY18,IF(MAX(DZ$7:DZ17)&lt;=COUNT(DZ$7:DZ17),MAX(DZ$7:DZ17)+1,SMALL(IF(COUNTIF(DZ$7:DZ17,$EI$7:$EI$16)=0,$EI$7:$EI$16,""),1))),""))),"")</f>
        <v/>
      </c>
      <c r="EA18" s="168" t="str">
        <f t="array" aca="1" ref="EA18" ca="1">IFERROR(IF(LEN(INDEX($CO$7:$CO$737,MATCH(EA$6,$CN$7:$CN$737,0)))=0,"",IF($CX18=0,"",IF(AND(EA$6&gt;=$Y18,EA$6&lt;=$CY18),IF(DZ18&lt;&gt;"",DZ18,IF(MAX(EA$7:EA17)&lt;=COUNT(EA$7:EA17),MAX(EA$7:EA17)+1,SMALL(IF(COUNTIF(EA$7:EA17,$EI$7:$EI$16)=0,$EI$7:$EI$16,""),1))),""))),"")</f>
        <v/>
      </c>
      <c r="EB18" s="168" t="str">
        <f t="array" aca="1" ref="EB18" ca="1">IFERROR(IF(LEN(INDEX($CO$7:$CO$737,MATCH(EB$6,$CN$7:$CN$737,0)))=0,"",IF($CX18=0,"",IF(AND(EB$6&gt;=$Y18,EB$6&lt;=$CY18),IF(EA18&lt;&gt;"",EA18,IF(MAX(EB$7:EB17)&lt;=COUNT(EB$7:EB17),MAX(EB$7:EB17)+1,SMALL(IF(COUNTIF(EB$7:EB17,$EI$7:$EI$16)=0,$EI$7:$EI$16,""),1))),""))),"")</f>
        <v/>
      </c>
      <c r="EC18" s="168" t="str">
        <f t="array" aca="1" ref="EC18" ca="1">IFERROR(IF(LEN(INDEX($CO$7:$CO$737,MATCH(EC$6,$CN$7:$CN$737,0)))=0,"",IF($CX18=0,"",IF(AND(EC$6&gt;=$Y18,EC$6&lt;=$CY18),IF(EB18&lt;&gt;"",EB18,IF(MAX(EC$7:EC17)&lt;=COUNT(EC$7:EC17),MAX(EC$7:EC17)+1,SMALL(IF(COUNTIF(EC$7:EC17,$EI$7:$EI$16)=0,$EI$7:$EI$16,""),1))),""))),"")</f>
        <v/>
      </c>
      <c r="ED18" s="168" t="str">
        <f t="array" aca="1" ref="ED18" ca="1">IFERROR(IF(LEN(INDEX($CO$7:$CO$737,MATCH(ED$6,$CN$7:$CN$737,0)))=0,"",IF($CX18=0,"",IF(AND(ED$6&gt;=$Y18,ED$6&lt;=$CY18),IF(EC18&lt;&gt;"",EC18,IF(MAX(ED$7:ED17)&lt;=COUNT(ED$7:ED17),MAX(ED$7:ED17)+1,SMALL(IF(COUNTIF(ED$7:ED17,$EI$7:$EI$16)=0,$EI$7:$EI$16,""),1))),""))),"")</f>
        <v/>
      </c>
      <c r="EE18" s="168" t="str">
        <f t="array" aca="1" ref="EE18" ca="1">IFERROR(IF(LEN(INDEX($CO$7:$CO$737,MATCH(EE$6,$CN$7:$CN$737,0)))=0,"",IF($CX18=0,"",IF(AND(EE$6&gt;=$Y18,EE$6&lt;=$CY18),IF(ED18&lt;&gt;"",ED18,IF(MAX(EE$7:EE17)&lt;=COUNT(EE$7:EE17),MAX(EE$7:EE17)+1,SMALL(IF(COUNTIF(EE$7:EE17,$EI$7:$EI$16)=0,$EI$7:$EI$16,""),1))),""))),"")</f>
        <v/>
      </c>
      <c r="EG18" s="229">
        <f t="shared" ca="1" si="49"/>
        <v>0</v>
      </c>
      <c r="EK18" s="230" t="str">
        <f t="shared" si="21"/>
        <v>-</v>
      </c>
      <c r="EL18" s="230" t="str">
        <f t="array" ref="EL18">IFERROR(SMALL($EK$7:$EK$18,ROW()-ROW($EK$6)),"")</f>
        <v/>
      </c>
      <c r="EM18" s="230" t="str">
        <f t="shared" si="22"/>
        <v/>
      </c>
      <c r="EN18" s="230" t="str">
        <f t="shared" si="23"/>
        <v/>
      </c>
      <c r="EO18" s="231" t="str">
        <f t="shared" si="24"/>
        <v/>
      </c>
      <c r="EP18" s="231" t="str">
        <f t="shared" si="25"/>
        <v/>
      </c>
      <c r="EQ18" s="230" t="str">
        <f t="shared" si="26"/>
        <v/>
      </c>
      <c r="ER18" s="231" t="str">
        <f t="shared" si="27"/>
        <v/>
      </c>
      <c r="ES18" s="259" t="str">
        <f t="shared" si="28"/>
        <v/>
      </c>
      <c r="ET18" s="259" t="str">
        <f t="shared" si="29"/>
        <v/>
      </c>
      <c r="EU18" s="257" t="str">
        <f t="shared" si="30"/>
        <v/>
      </c>
      <c r="EV18" s="257" t="str">
        <f t="shared" si="31"/>
        <v/>
      </c>
      <c r="EX18" s="232">
        <v>12</v>
      </c>
      <c r="EY18" s="230" t="str">
        <f>IFERROR(IF(LEN(INDEX(Settings!I$10:I$52,Calculations!$EX18))=0,"",INDEX(Settings!I$10:I$52,Calculations!$EX18)),"")</f>
        <v>Donell Merrill</v>
      </c>
      <c r="EZ18" s="230">
        <f t="shared" si="50"/>
        <v>12</v>
      </c>
      <c r="FA18" s="230" t="str">
        <f t="shared" si="32"/>
        <v>Donell Merrill</v>
      </c>
      <c r="FB18" s="230">
        <f t="shared" si="51"/>
        <v>12</v>
      </c>
      <c r="FC18" s="230" t="str">
        <f>IFERROR(IF(LEN(INDEX(Settings!J$10:J$52,Calculations!$EX18))=0,"",INDEX(Settings!J$10:J$52,Calculations!$EX18)),"")</f>
        <v>Finance</v>
      </c>
      <c r="FD18" s="230" t="str">
        <f>IF(IF(LEN(FC18)=0,"",COUNTIF($FC$7:FC18,FC18))=1,EX18,"")</f>
        <v/>
      </c>
      <c r="FE18" s="230" t="str">
        <f t="shared" si="33"/>
        <v/>
      </c>
      <c r="FR18" s="164">
        <f t="shared" si="69"/>
        <v>0</v>
      </c>
      <c r="FS18" s="164">
        <f t="shared" ca="1" si="56"/>
        <v>2023</v>
      </c>
      <c r="FT18" s="197" t="s">
        <v>69</v>
      </c>
      <c r="FU18" s="164" t="str">
        <f t="shared" ca="1" si="57"/>
        <v>2023-December</v>
      </c>
      <c r="FV18" s="221">
        <f t="shared" ca="1" si="34"/>
        <v>45261</v>
      </c>
      <c r="FX18" s="164">
        <f ca="1">IF(ISNUMBER(projectStartDate),TODAY()-projectStartDate,0)</f>
        <v>68</v>
      </c>
      <c r="FZ18" s="164">
        <f>IFERROR(COUNTIF($D$7:$D$19,Type3),"")</f>
        <v>4</v>
      </c>
      <c r="GB18" s="164" t="str">
        <f t="shared" ca="1" si="70"/>
        <v>Low</v>
      </c>
      <c r="GC18" s="164">
        <f t="shared" ca="1" si="71"/>
        <v>4</v>
      </c>
      <c r="GF18" s="230" t="str">
        <f t="shared" si="61"/>
        <v>Donell Merrill</v>
      </c>
      <c r="GG18" s="230">
        <f t="shared" si="35"/>
        <v>0</v>
      </c>
      <c r="GH18" s="230" t="str">
        <f t="shared" si="36"/>
        <v/>
      </c>
      <c r="GI18" s="230" t="str">
        <f ca="1">IFERROR(COUNTIF($GH$6:GH17,GH18)+GH18,"")</f>
        <v/>
      </c>
      <c r="GO18" s="230" t="str">
        <f t="shared" si="39"/>
        <v/>
      </c>
      <c r="GP18" s="234" t="str">
        <f t="shared" si="40"/>
        <v/>
      </c>
      <c r="GQ18" s="234" t="str">
        <f t="shared" si="41"/>
        <v/>
      </c>
      <c r="GR18" s="234" t="str">
        <f t="shared" si="62"/>
        <v/>
      </c>
      <c r="GS18" s="234" t="str">
        <f t="shared" si="63"/>
        <v/>
      </c>
      <c r="GT18" s="234" t="str">
        <f t="shared" si="63"/>
        <v/>
      </c>
      <c r="GU18" s="234" t="str">
        <f t="shared" si="63"/>
        <v/>
      </c>
      <c r="GV18" s="234" t="str">
        <f t="shared" si="64"/>
        <v/>
      </c>
      <c r="GW18" s="234" t="str">
        <f t="shared" si="65"/>
        <v/>
      </c>
      <c r="GY18" s="170">
        <v>4</v>
      </c>
    </row>
    <row r="19" spans="2:207" x14ac:dyDescent="0.25">
      <c r="B19" s="268" t="s">
        <v>24</v>
      </c>
      <c r="C19" s="268" t="s">
        <v>24</v>
      </c>
      <c r="D19" s="268" t="s">
        <v>24</v>
      </c>
      <c r="E19" s="172"/>
      <c r="F19" s="172"/>
      <c r="G19" s="172"/>
      <c r="H19" s="172"/>
      <c r="I19" s="172"/>
      <c r="J19" s="172"/>
      <c r="K19" s="172"/>
      <c r="L19" s="160">
        <f t="shared" si="2"/>
        <v>0</v>
      </c>
      <c r="Q19" s="173"/>
      <c r="R19" s="257" t="str">
        <f t="shared" si="6"/>
        <v/>
      </c>
      <c r="S19" s="247">
        <f t="shared" si="7"/>
        <v>1</v>
      </c>
      <c r="T19" s="247">
        <f t="shared" si="8"/>
        <v>1</v>
      </c>
      <c r="U19" s="247" t="str">
        <f t="shared" si="9"/>
        <v/>
      </c>
      <c r="V19" s="247" t="str">
        <f t="shared" si="10"/>
        <v/>
      </c>
      <c r="W19" s="247">
        <f t="shared" ref="W19" si="72">SUM(S19:V19)</f>
        <v>2</v>
      </c>
      <c r="X19" s="235"/>
      <c r="BQ19" s="158" t="str">
        <f t="shared" ref="BQ19:BQ30" si="73">BH7</f>
        <v/>
      </c>
      <c r="CB19" s="158">
        <f t="shared" ref="CB19:CB30" si="74">BS7</f>
        <v>4</v>
      </c>
      <c r="CH19" s="241" t="s">
        <v>88</v>
      </c>
      <c r="CI19" s="226">
        <f>IF(Settings!G16="",0,1)</f>
        <v>0</v>
      </c>
      <c r="CN19" s="225">
        <f t="shared" ca="1" si="68"/>
        <v>44939</v>
      </c>
      <c r="CO19" s="226">
        <f t="array" aca="1" ref="CO19" ca="1">IF(NETWORKDAYS.INTL(CN19,CN19,weekendOption,holidaysList)=1,MAX($CO$6:CO18)+1,"")</f>
        <v>9</v>
      </c>
      <c r="CZ19" s="228"/>
      <c r="EX19" s="232">
        <v>13</v>
      </c>
      <c r="EY19" s="230" t="str">
        <f>IFERROR(IF(LEN(INDEX(Settings!I$10:I$52,Calculations!$EX19))=0,"",INDEX(Settings!I$10:I$52,Calculations!$EX19)),"")</f>
        <v>Jane Best</v>
      </c>
      <c r="EZ19" s="230">
        <f t="shared" si="50"/>
        <v>13</v>
      </c>
      <c r="FA19" s="230" t="str">
        <f t="shared" si="32"/>
        <v>Jane Best</v>
      </c>
      <c r="FB19" s="230">
        <f t="shared" si="51"/>
        <v>13</v>
      </c>
      <c r="FC19" s="230" t="str">
        <f>IFERROR(IF(LEN(INDEX(Settings!J$10:J$52,Calculations!$EX19))=0,"",INDEX(Settings!J$10:J$52,Calculations!$EX19)),"")</f>
        <v>Sales</v>
      </c>
      <c r="FD19" s="230">
        <f>IF(IF(LEN(FC19)=0,"",COUNTIF($FC$7:FC19,FC19))=1,EX19,"")</f>
        <v>13</v>
      </c>
      <c r="FE19" s="230" t="str">
        <f t="shared" si="33"/>
        <v/>
      </c>
      <c r="FR19" s="164">
        <f>FR18+1</f>
        <v>1</v>
      </c>
      <c r="FS19" s="164" t="str">
        <f t="shared" ca="1" si="56"/>
        <v/>
      </c>
      <c r="FT19" s="197" t="s">
        <v>58</v>
      </c>
      <c r="FU19" s="164" t="str">
        <f t="shared" ca="1" si="57"/>
        <v/>
      </c>
      <c r="FV19" s="221" t="str">
        <f t="shared" ca="1" si="34"/>
        <v/>
      </c>
      <c r="GB19" s="164" t="str">
        <f t="shared" ca="1" si="70"/>
        <v/>
      </c>
      <c r="GC19" s="164" t="str">
        <f t="shared" ca="1" si="71"/>
        <v/>
      </c>
      <c r="GF19" s="230" t="str">
        <f t="shared" si="61"/>
        <v>Jane Best</v>
      </c>
      <c r="GG19" s="230">
        <f t="shared" ca="1" si="35"/>
        <v>1</v>
      </c>
      <c r="GH19" s="230">
        <f t="shared" ca="1" si="36"/>
        <v>3</v>
      </c>
      <c r="GI19" s="230">
        <f ca="1">IFERROR(COUNTIF($GH$6:GH18,GH19)+GH19,"")</f>
        <v>7</v>
      </c>
      <c r="GY19" s="170">
        <v>5</v>
      </c>
    </row>
    <row r="20" spans="2:207" x14ac:dyDescent="0.25">
      <c r="X20" s="235"/>
      <c r="BQ20" s="158" t="str">
        <f t="shared" si="73"/>
        <v/>
      </c>
      <c r="CB20" s="158" t="str">
        <f t="shared" si="74"/>
        <v/>
      </c>
      <c r="CH20" s="241" t="s">
        <v>89</v>
      </c>
      <c r="CI20" s="226">
        <f>IF(Settings!G17="",0,1)</f>
        <v>1</v>
      </c>
      <c r="CN20" s="225">
        <f t="shared" ca="1" si="68"/>
        <v>44940</v>
      </c>
      <c r="CO20" s="226" t="str">
        <f t="array" aca="1" ref="CO20" ca="1">IF(NETWORKDAYS.INTL(CN20,CN20,weekendOption,holidaysList)=1,MAX($CO$6:CO19)+1,"")</f>
        <v/>
      </c>
      <c r="CZ20" s="228"/>
      <c r="EX20" s="232">
        <v>14</v>
      </c>
      <c r="EY20" s="230" t="str">
        <f>IFERROR(IF(LEN(INDEX(Settings!I$10:I$52,Calculations!$EX20))=0,"",INDEX(Settings!I$10:I$52,Calculations!$EX20)),"")</f>
        <v>Kristofer Dyer</v>
      </c>
      <c r="EZ20" s="230">
        <f t="shared" si="50"/>
        <v>14</v>
      </c>
      <c r="FA20" s="230" t="str">
        <f t="shared" si="32"/>
        <v>Kristofer Dyer</v>
      </c>
      <c r="FB20" s="230">
        <f t="shared" si="51"/>
        <v>14</v>
      </c>
      <c r="FC20" s="230" t="str">
        <f>IFERROR(IF(LEN(INDEX(Settings!J$10:J$52,Calculations!$EX20))=0,"",INDEX(Settings!J$10:J$52,Calculations!$EX20)),"")</f>
        <v>Quality Assurance</v>
      </c>
      <c r="FD20" s="230" t="str">
        <f>IF(IF(LEN(FC20)=0,"",COUNTIF($FC$7:FC20,FC20))=1,EX20,"")</f>
        <v/>
      </c>
      <c r="FE20" s="230" t="str">
        <f t="shared" si="33"/>
        <v/>
      </c>
      <c r="FR20" s="164">
        <f>FR19</f>
        <v>1</v>
      </c>
      <c r="FS20" s="164" t="str">
        <f t="shared" ca="1" si="56"/>
        <v/>
      </c>
      <c r="FT20" s="197" t="s">
        <v>59</v>
      </c>
      <c r="FU20" s="164" t="str">
        <f t="shared" ca="1" si="57"/>
        <v/>
      </c>
      <c r="FV20" s="221" t="str">
        <f t="shared" ca="1" si="34"/>
        <v/>
      </c>
      <c r="FX20" s="197" t="s">
        <v>198</v>
      </c>
      <c r="FZ20" s="197" t="s">
        <v>201</v>
      </c>
      <c r="GB20" s="164" t="str">
        <f t="shared" ca="1" si="70"/>
        <v/>
      </c>
      <c r="GC20" s="164" t="str">
        <f t="shared" ca="1" si="71"/>
        <v/>
      </c>
      <c r="GF20" s="230" t="str">
        <f t="shared" si="61"/>
        <v>Kristofer Dyer</v>
      </c>
      <c r="GG20" s="230">
        <f t="shared" si="35"/>
        <v>0</v>
      </c>
      <c r="GH20" s="230" t="str">
        <f t="shared" si="36"/>
        <v/>
      </c>
      <c r="GI20" s="230" t="str">
        <f ca="1">IFERROR(COUNTIF($GH$6:GH19,GH20)+GH20,"")</f>
        <v/>
      </c>
      <c r="GY20" s="170">
        <v>6</v>
      </c>
    </row>
    <row r="21" spans="2:207" x14ac:dyDescent="0.25">
      <c r="X21" s="235"/>
      <c r="BQ21" s="158" t="str">
        <f t="shared" si="73"/>
        <v/>
      </c>
      <c r="CB21" s="158" t="str">
        <f t="shared" si="74"/>
        <v/>
      </c>
      <c r="CH21" s="241" t="s">
        <v>90</v>
      </c>
      <c r="CI21" s="226">
        <f>IF(Settings!G18="",0,1)</f>
        <v>1</v>
      </c>
      <c r="CN21" s="225">
        <f t="shared" ca="1" si="68"/>
        <v>44941</v>
      </c>
      <c r="CO21" s="226" t="str">
        <f t="array" aca="1" ref="CO21" ca="1">IF(NETWORKDAYS.INTL(CN21,CN21,weekendOption,holidaysList)=1,MAX($CO$6:CO20)+1,"")</f>
        <v/>
      </c>
      <c r="CZ21" s="228"/>
      <c r="EX21" s="232">
        <v>15</v>
      </c>
      <c r="EY21" s="230" t="str">
        <f>IFERROR(IF(LEN(INDEX(Settings!I$10:I$52,Calculations!$EX21))=0,"",INDEX(Settings!I$10:I$52,Calculations!$EX21)),"")</f>
        <v/>
      </c>
      <c r="EZ21" s="230" t="str">
        <f t="shared" si="50"/>
        <v/>
      </c>
      <c r="FA21" s="230" t="str">
        <f t="shared" si="32"/>
        <v/>
      </c>
      <c r="FB21" s="230" t="str">
        <f t="shared" si="51"/>
        <v/>
      </c>
      <c r="FC21" s="230" t="str">
        <f>IFERROR(IF(LEN(INDEX(Settings!J$10:J$52,Calculations!$EX21))=0,"",INDEX(Settings!J$10:J$52,Calculations!$EX21)),"")</f>
        <v/>
      </c>
      <c r="FD21" s="230" t="str">
        <f>IF(IF(LEN(FC21)=0,"",COUNTIF($FC$7:FC21,FC21))=1,EX21,"")</f>
        <v/>
      </c>
      <c r="FE21" s="230" t="str">
        <f t="shared" si="33"/>
        <v/>
      </c>
      <c r="FR21" s="164">
        <f t="shared" ref="FR21:FR30" si="75">FR20</f>
        <v>1</v>
      </c>
      <c r="FS21" s="164" t="str">
        <f t="shared" ca="1" si="56"/>
        <v/>
      </c>
      <c r="FT21" s="197" t="s">
        <v>60</v>
      </c>
      <c r="FU21" s="164" t="str">
        <f t="shared" ca="1" si="57"/>
        <v/>
      </c>
      <c r="FV21" s="221" t="str">
        <f t="shared" ca="1" si="34"/>
        <v/>
      </c>
      <c r="FX21" s="164">
        <f ca="1">IFERROR(COUNTIFS($N$7:$N$19,$FX7,$P$7:$P$19,1),"")</f>
        <v>6</v>
      </c>
      <c r="FZ21" s="164">
        <f>IFERROR(COUNTIF($D$7:$D$19,Type4),"")</f>
        <v>2</v>
      </c>
      <c r="GF21" s="230" t="str">
        <f t="shared" si="61"/>
        <v/>
      </c>
      <c r="GG21" s="230" t="str">
        <f t="shared" si="35"/>
        <v/>
      </c>
      <c r="GH21" s="230" t="str">
        <f t="shared" si="36"/>
        <v/>
      </c>
      <c r="GI21" s="230" t="str">
        <f ca="1">IFERROR(COUNTIF($GH$6:GH20,GH21)+GH21,"")</f>
        <v/>
      </c>
      <c r="GY21" s="170"/>
    </row>
    <row r="22" spans="2:207" ht="15" customHeight="1" x14ac:dyDescent="0.25">
      <c r="X22" s="235"/>
      <c r="BQ22" s="158" t="str">
        <f t="shared" si="73"/>
        <v/>
      </c>
      <c r="CB22" s="158" t="str">
        <f t="shared" si="74"/>
        <v/>
      </c>
      <c r="CN22" s="225">
        <f t="shared" ca="1" si="68"/>
        <v>44942</v>
      </c>
      <c r="CO22" s="226">
        <f t="array" aca="1" ref="CO22" ca="1">IF(NETWORKDAYS.INTL(CN22,CN22,weekendOption,holidaysList)=1,MAX($CO$6:CO21)+1,"")</f>
        <v>10</v>
      </c>
      <c r="CZ22" s="228"/>
      <c r="EX22" s="232">
        <v>16</v>
      </c>
      <c r="EY22" s="230" t="str">
        <f>IFERROR(IF(LEN(INDEX(Settings!I$10:I$52,Calculations!$EX22))=0,"",INDEX(Settings!I$10:I$52,Calculations!$EX22)),"")</f>
        <v/>
      </c>
      <c r="EZ22" s="230" t="str">
        <f t="shared" si="50"/>
        <v/>
      </c>
      <c r="FA22" s="230" t="str">
        <f t="shared" si="32"/>
        <v/>
      </c>
      <c r="FB22" s="230" t="str">
        <f t="shared" si="51"/>
        <v/>
      </c>
      <c r="FC22" s="230" t="str">
        <f>IFERROR(IF(LEN(INDEX(Settings!J$10:J$52,Calculations!$EX22))=0,"",INDEX(Settings!J$10:J$52,Calculations!$EX22)),"")</f>
        <v/>
      </c>
      <c r="FD22" s="230" t="str">
        <f>IF(IF(LEN(FC22)=0,"",COUNTIF($FC$7:FC22,FC22))=1,EX22,"")</f>
        <v/>
      </c>
      <c r="FE22" s="230" t="str">
        <f t="shared" si="33"/>
        <v/>
      </c>
      <c r="FR22" s="164">
        <f t="shared" si="75"/>
        <v>1</v>
      </c>
      <c r="FS22" s="164" t="str">
        <f t="shared" ca="1" si="56"/>
        <v/>
      </c>
      <c r="FT22" s="197" t="s">
        <v>61</v>
      </c>
      <c r="FU22" s="164" t="str">
        <f t="shared" ca="1" si="57"/>
        <v/>
      </c>
      <c r="FV22" s="221" t="str">
        <f t="shared" ca="1" si="34"/>
        <v/>
      </c>
      <c r="GF22" s="230" t="str">
        <f t="shared" si="61"/>
        <v/>
      </c>
      <c r="GG22" s="230" t="str">
        <f t="shared" si="35"/>
        <v/>
      </c>
      <c r="GH22" s="230" t="str">
        <f t="shared" si="36"/>
        <v/>
      </c>
      <c r="GI22" s="230" t="str">
        <f ca="1">IFERROR(COUNTIF($GH$6:GH21,GH22)+GH22,"")</f>
        <v/>
      </c>
      <c r="GY22" s="171"/>
    </row>
    <row r="23" spans="2:207" ht="15" customHeight="1" x14ac:dyDescent="0.25">
      <c r="X23" s="235"/>
      <c r="BQ23" s="158" t="str">
        <f t="shared" si="73"/>
        <v>4</v>
      </c>
      <c r="CB23" s="158" t="str">
        <f t="shared" si="74"/>
        <v/>
      </c>
      <c r="CH23" s="242" t="s">
        <v>57</v>
      </c>
      <c r="CI23" s="242" t="s">
        <v>79</v>
      </c>
      <c r="CJ23" s="196"/>
      <c r="CK23" s="243">
        <f>IFERROR(MATCH(Settings!$G$9,Calculations!CI24:CI30,0)-1,0)</f>
        <v>0</v>
      </c>
      <c r="CN23" s="225">
        <f t="shared" ca="1" si="68"/>
        <v>44943</v>
      </c>
      <c r="CO23" s="226">
        <f t="array" aca="1" ref="CO23" ca="1">IF(NETWORKDAYS.INTL(CN23,CN23,weekendOption,holidaysList)=1,MAX($CO$6:CO22)+1,"")</f>
        <v>11</v>
      </c>
      <c r="CZ23" s="228"/>
      <c r="EX23" s="232">
        <v>17</v>
      </c>
      <c r="EY23" s="230" t="str">
        <f>IFERROR(IF(LEN(INDEX(Settings!I$10:I$52,Calculations!$EX23))=0,"",INDEX(Settings!I$10:I$52,Calculations!$EX23)),"")</f>
        <v/>
      </c>
      <c r="EZ23" s="230" t="str">
        <f t="shared" si="50"/>
        <v/>
      </c>
      <c r="FA23" s="230" t="str">
        <f t="shared" si="32"/>
        <v/>
      </c>
      <c r="FB23" s="230" t="str">
        <f t="shared" si="51"/>
        <v/>
      </c>
      <c r="FC23" s="230" t="str">
        <f>IFERROR(IF(LEN(INDEX(Settings!J$10:J$52,Calculations!$EX23))=0,"",INDEX(Settings!J$10:J$52,Calculations!$EX23)),"")</f>
        <v/>
      </c>
      <c r="FD23" s="230" t="str">
        <f>IF(IF(LEN(FC23)=0,"",COUNTIF($FC$7:FC23,FC23))=1,EX23,"")</f>
        <v/>
      </c>
      <c r="FE23" s="230" t="str">
        <f t="shared" si="33"/>
        <v/>
      </c>
      <c r="FR23" s="164">
        <f t="shared" si="75"/>
        <v>1</v>
      </c>
      <c r="FS23" s="164" t="str">
        <f t="shared" ca="1" si="56"/>
        <v/>
      </c>
      <c r="FT23" s="197" t="s">
        <v>62</v>
      </c>
      <c r="FU23" s="164" t="str">
        <f t="shared" ca="1" si="57"/>
        <v/>
      </c>
      <c r="FV23" s="221" t="str">
        <f t="shared" ca="1" si="34"/>
        <v/>
      </c>
      <c r="GF23" s="230" t="str">
        <f t="shared" si="61"/>
        <v/>
      </c>
      <c r="GG23" s="230" t="str">
        <f t="shared" si="35"/>
        <v/>
      </c>
      <c r="GH23" s="230" t="str">
        <f t="shared" si="36"/>
        <v/>
      </c>
      <c r="GI23" s="230" t="str">
        <f ca="1">IFERROR(COUNTIF($GH$6:GH22,GH23)+GH23,"")</f>
        <v/>
      </c>
      <c r="GY23" s="170">
        <v>1</v>
      </c>
    </row>
    <row r="24" spans="2:207" ht="15" customHeight="1" x14ac:dyDescent="0.25">
      <c r="X24" s="235"/>
      <c r="BQ24" s="158" t="str">
        <f t="shared" si="73"/>
        <v/>
      </c>
      <c r="CB24" s="158">
        <f t="shared" si="74"/>
        <v>9</v>
      </c>
      <c r="CH24" s="244" t="s">
        <v>58</v>
      </c>
      <c r="CI24" s="244" t="s">
        <v>71</v>
      </c>
      <c r="CJ24" s="245">
        <f t="shared" ref="CJ24:CJ30" si="76">IF(CK24&lt;=$CK$23,7,0)+CK24-$CK$23</f>
        <v>1</v>
      </c>
      <c r="CK24" s="226">
        <f t="shared" ref="CK24:CK30" si="77">(ROW(CI24)-ROW($CI$23))</f>
        <v>1</v>
      </c>
      <c r="CL24" s="52" t="s">
        <v>27</v>
      </c>
      <c r="CN24" s="225">
        <f t="shared" ca="1" si="68"/>
        <v>44944</v>
      </c>
      <c r="CO24" s="226">
        <f t="array" aca="1" ref="CO24" ca="1">IF(NETWORKDAYS.INTL(CN24,CN24,weekendOption,holidaysList)=1,MAX($CO$6:CO23)+1,"")</f>
        <v>12</v>
      </c>
      <c r="CZ24" s="228"/>
      <c r="EX24" s="232">
        <v>18</v>
      </c>
      <c r="EY24" s="230" t="str">
        <f>IFERROR(IF(LEN(INDEX(Settings!I$10:I$52,Calculations!$EX24))=0,"",INDEX(Settings!I$10:I$52,Calculations!$EX24)),"")</f>
        <v/>
      </c>
      <c r="EZ24" s="230" t="str">
        <f t="shared" si="50"/>
        <v/>
      </c>
      <c r="FA24" s="230" t="str">
        <f t="shared" si="32"/>
        <v/>
      </c>
      <c r="FB24" s="230" t="str">
        <f t="shared" si="51"/>
        <v/>
      </c>
      <c r="FC24" s="230" t="str">
        <f>IFERROR(IF(LEN(INDEX(Settings!J$10:J$52,Calculations!$EX24))=0,"",INDEX(Settings!J$10:J$52,Calculations!$EX24)),"")</f>
        <v/>
      </c>
      <c r="FD24" s="230" t="str">
        <f>IF(IF(LEN(FC24)=0,"",COUNTIF($FC$7:FC24,FC24))=1,EX24,"")</f>
        <v/>
      </c>
      <c r="FE24" s="230" t="str">
        <f t="shared" si="33"/>
        <v/>
      </c>
      <c r="FR24" s="164">
        <f t="shared" si="75"/>
        <v>1</v>
      </c>
      <c r="FS24" s="164" t="str">
        <f t="shared" ca="1" si="56"/>
        <v/>
      </c>
      <c r="FT24" s="197" t="s">
        <v>63</v>
      </c>
      <c r="FU24" s="164" t="str">
        <f t="shared" ca="1" si="57"/>
        <v/>
      </c>
      <c r="FV24" s="221" t="str">
        <f t="shared" ca="1" si="34"/>
        <v/>
      </c>
      <c r="GF24" s="230" t="str">
        <f t="shared" si="61"/>
        <v/>
      </c>
      <c r="GG24" s="230" t="str">
        <f t="shared" si="35"/>
        <v/>
      </c>
      <c r="GH24" s="230" t="str">
        <f t="shared" si="36"/>
        <v/>
      </c>
      <c r="GI24" s="230" t="str">
        <f ca="1">IFERROR(COUNTIF($GH$6:GH23,GH24)+GH24,"")</f>
        <v/>
      </c>
      <c r="GY24" s="170">
        <v>2</v>
      </c>
    </row>
    <row r="25" spans="2:207" x14ac:dyDescent="0.25">
      <c r="X25" s="235"/>
      <c r="BQ25" s="158" t="str">
        <f t="shared" si="73"/>
        <v/>
      </c>
      <c r="CB25" s="158" t="str">
        <f t="shared" si="74"/>
        <v/>
      </c>
      <c r="CH25" s="244" t="s">
        <v>59</v>
      </c>
      <c r="CI25" s="244" t="s">
        <v>72</v>
      </c>
      <c r="CJ25" s="245">
        <f t="shared" si="76"/>
        <v>2</v>
      </c>
      <c r="CK25" s="226">
        <f t="shared" si="77"/>
        <v>2</v>
      </c>
      <c r="CL25" s="52" t="s">
        <v>28</v>
      </c>
      <c r="CN25" s="225">
        <f t="shared" ca="1" si="68"/>
        <v>44945</v>
      </c>
      <c r="CO25" s="226">
        <f t="array" aca="1" ref="CO25" ca="1">IF(NETWORKDAYS.INTL(CN25,CN25,weekendOption,holidaysList)=1,MAX($CO$6:CO24)+1,"")</f>
        <v>13</v>
      </c>
      <c r="CZ25" s="228"/>
      <c r="EX25" s="232">
        <v>19</v>
      </c>
      <c r="EY25" s="230" t="str">
        <f>IFERROR(IF(LEN(INDEX(Settings!I$10:I$52,Calculations!$EX25))=0,"",INDEX(Settings!I$10:I$52,Calculations!$EX25)),"")</f>
        <v/>
      </c>
      <c r="EZ25" s="230" t="str">
        <f t="shared" si="50"/>
        <v/>
      </c>
      <c r="FA25" s="230" t="str">
        <f t="shared" si="32"/>
        <v/>
      </c>
      <c r="FB25" s="230" t="str">
        <f t="shared" si="51"/>
        <v/>
      </c>
      <c r="FC25" s="230" t="str">
        <f>IFERROR(IF(LEN(INDEX(Settings!J$10:J$52,Calculations!$EX25))=0,"",INDEX(Settings!J$10:J$52,Calculations!$EX25)),"")</f>
        <v/>
      </c>
      <c r="FD25" s="230" t="str">
        <f>IF(IF(LEN(FC25)=0,"",COUNTIF($FC$7:FC25,FC25))=1,EX25,"")</f>
        <v/>
      </c>
      <c r="FE25" s="230" t="str">
        <f t="shared" si="33"/>
        <v/>
      </c>
      <c r="FR25" s="164">
        <f t="shared" si="75"/>
        <v>1</v>
      </c>
      <c r="FS25" s="164" t="str">
        <f t="shared" ca="1" si="56"/>
        <v/>
      </c>
      <c r="FT25" s="197" t="s">
        <v>64</v>
      </c>
      <c r="FU25" s="164" t="str">
        <f t="shared" ca="1" si="57"/>
        <v/>
      </c>
      <c r="FV25" s="221" t="str">
        <f t="shared" ca="1" si="34"/>
        <v/>
      </c>
      <c r="GF25" s="230" t="str">
        <f t="shared" si="61"/>
        <v/>
      </c>
      <c r="GG25" s="230" t="str">
        <f t="shared" si="35"/>
        <v/>
      </c>
      <c r="GH25" s="230" t="str">
        <f t="shared" si="36"/>
        <v/>
      </c>
      <c r="GI25" s="230" t="str">
        <f ca="1">IFERROR(COUNTIF($GH$6:GH24,GH25)+GH25,"")</f>
        <v/>
      </c>
      <c r="GY25" s="170">
        <v>3</v>
      </c>
    </row>
    <row r="26" spans="2:207" x14ac:dyDescent="0.25">
      <c r="X26" s="235"/>
      <c r="BQ26" s="158" t="str">
        <f t="shared" si="73"/>
        <v/>
      </c>
      <c r="CB26" s="158" t="str">
        <f t="shared" si="74"/>
        <v/>
      </c>
      <c r="CH26" s="244" t="s">
        <v>60</v>
      </c>
      <c r="CI26" s="244" t="s">
        <v>73</v>
      </c>
      <c r="CJ26" s="245">
        <f t="shared" si="76"/>
        <v>3</v>
      </c>
      <c r="CK26" s="226">
        <f t="shared" si="77"/>
        <v>3</v>
      </c>
      <c r="CL26" s="52" t="s">
        <v>29</v>
      </c>
      <c r="CN26" s="225">
        <f t="shared" ca="1" si="68"/>
        <v>44946</v>
      </c>
      <c r="CO26" s="226">
        <f t="array" aca="1" ref="CO26" ca="1">IF(NETWORKDAYS.INTL(CN26,CN26,weekendOption,holidaysList)=1,MAX($CO$6:CO25)+1,"")</f>
        <v>14</v>
      </c>
      <c r="CZ26" s="228"/>
      <c r="FR26" s="164">
        <f t="shared" si="75"/>
        <v>1</v>
      </c>
      <c r="FS26" s="164" t="str">
        <f t="shared" ca="1" si="56"/>
        <v/>
      </c>
      <c r="FT26" s="197" t="s">
        <v>65</v>
      </c>
      <c r="FU26" s="164" t="str">
        <f t="shared" ca="1" si="57"/>
        <v/>
      </c>
      <c r="FV26" s="221" t="str">
        <f t="shared" ca="1" si="34"/>
        <v/>
      </c>
      <c r="GY26" s="170">
        <v>4</v>
      </c>
    </row>
    <row r="27" spans="2:207" x14ac:dyDescent="0.25">
      <c r="X27" s="235"/>
      <c r="BQ27" s="158" t="str">
        <f t="shared" si="73"/>
        <v/>
      </c>
      <c r="CB27" s="158" t="str">
        <f t="shared" si="74"/>
        <v/>
      </c>
      <c r="CH27" s="244" t="s">
        <v>61</v>
      </c>
      <c r="CI27" s="244" t="s">
        <v>74</v>
      </c>
      <c r="CJ27" s="245">
        <f t="shared" si="76"/>
        <v>4</v>
      </c>
      <c r="CK27" s="226">
        <f t="shared" si="77"/>
        <v>4</v>
      </c>
      <c r="CL27" s="52" t="s">
        <v>30</v>
      </c>
      <c r="CN27" s="225">
        <f t="shared" ca="1" si="68"/>
        <v>44947</v>
      </c>
      <c r="CO27" s="226" t="str">
        <f t="array" aca="1" ref="CO27" ca="1">IF(NETWORKDAYS.INTL(CN27,CN27,weekendOption,holidaysList)=1,MAX($CO$6:CO26)+1,"")</f>
        <v/>
      </c>
      <c r="CZ27" s="228"/>
      <c r="FR27" s="164">
        <f t="shared" si="75"/>
        <v>1</v>
      </c>
      <c r="FS27" s="164" t="str">
        <f t="shared" ca="1" si="56"/>
        <v/>
      </c>
      <c r="FT27" s="197" t="s">
        <v>66</v>
      </c>
      <c r="FU27" s="164" t="str">
        <f t="shared" ca="1" si="57"/>
        <v/>
      </c>
      <c r="FV27" s="221" t="str">
        <f t="shared" ca="1" si="34"/>
        <v/>
      </c>
      <c r="GY27" s="170">
        <v>5</v>
      </c>
    </row>
    <row r="28" spans="2:207" x14ac:dyDescent="0.25">
      <c r="X28" s="235"/>
      <c r="BQ28" s="158" t="str">
        <f t="shared" si="73"/>
        <v/>
      </c>
      <c r="CB28" s="158" t="str">
        <f t="shared" si="74"/>
        <v/>
      </c>
      <c r="CH28" s="244" t="s">
        <v>62</v>
      </c>
      <c r="CI28" s="244" t="s">
        <v>75</v>
      </c>
      <c r="CJ28" s="245">
        <f t="shared" si="76"/>
        <v>5</v>
      </c>
      <c r="CK28" s="226">
        <f t="shared" si="77"/>
        <v>5</v>
      </c>
      <c r="CL28" s="52" t="s">
        <v>31</v>
      </c>
      <c r="CN28" s="225">
        <f t="shared" ca="1" si="68"/>
        <v>44948</v>
      </c>
      <c r="CO28" s="226" t="str">
        <f t="array" aca="1" ref="CO28" ca="1">IF(NETWORKDAYS.INTL(CN28,CN28,weekendOption,holidaysList)=1,MAX($CO$6:CO27)+1,"")</f>
        <v/>
      </c>
      <c r="CZ28" s="228"/>
      <c r="FR28" s="164">
        <f t="shared" si="75"/>
        <v>1</v>
      </c>
      <c r="FS28" s="164" t="str">
        <f t="shared" ca="1" si="56"/>
        <v/>
      </c>
      <c r="FT28" s="197" t="s">
        <v>67</v>
      </c>
      <c r="FU28" s="164" t="str">
        <f t="shared" ca="1" si="57"/>
        <v/>
      </c>
      <c r="FV28" s="221" t="str">
        <f t="shared" ca="1" si="34"/>
        <v/>
      </c>
      <c r="GY28" s="170">
        <v>6</v>
      </c>
    </row>
    <row r="29" spans="2:207" x14ac:dyDescent="0.25">
      <c r="X29" s="235"/>
      <c r="BQ29" s="158" t="str">
        <f t="shared" si="73"/>
        <v/>
      </c>
      <c r="CB29" s="158" t="str">
        <f t="shared" si="74"/>
        <v>-</v>
      </c>
      <c r="CH29" s="244" t="s">
        <v>63</v>
      </c>
      <c r="CI29" s="244" t="s">
        <v>76</v>
      </c>
      <c r="CJ29" s="245">
        <f t="shared" si="76"/>
        <v>6</v>
      </c>
      <c r="CK29" s="226">
        <f t="shared" si="77"/>
        <v>6</v>
      </c>
      <c r="CL29" s="52" t="s">
        <v>32</v>
      </c>
      <c r="CN29" s="225">
        <f t="shared" ca="1" si="68"/>
        <v>44949</v>
      </c>
      <c r="CO29" s="226">
        <f t="array" aca="1" ref="CO29" ca="1">IF(NETWORKDAYS.INTL(CN29,CN29,weekendOption,holidaysList)=1,MAX($CO$6:CO28)+1,"")</f>
        <v>15</v>
      </c>
      <c r="CZ29" s="228"/>
      <c r="FR29" s="164">
        <f t="shared" si="75"/>
        <v>1</v>
      </c>
      <c r="FS29" s="164" t="str">
        <f t="shared" ca="1" si="56"/>
        <v/>
      </c>
      <c r="FT29" s="197" t="s">
        <v>68</v>
      </c>
      <c r="FU29" s="164" t="str">
        <f t="shared" ca="1" si="57"/>
        <v/>
      </c>
      <c r="FV29" s="221" t="str">
        <f t="shared" ca="1" si="34"/>
        <v/>
      </c>
      <c r="GY29" s="170"/>
    </row>
    <row r="30" spans="2:207" x14ac:dyDescent="0.25">
      <c r="X30" s="235"/>
      <c r="BQ30" s="158" t="str">
        <f t="shared" si="73"/>
        <v/>
      </c>
      <c r="CB30" s="158" t="str">
        <f t="shared" si="74"/>
        <v>-</v>
      </c>
      <c r="CH30" s="244" t="s">
        <v>64</v>
      </c>
      <c r="CI30" s="244" t="s">
        <v>77</v>
      </c>
      <c r="CJ30" s="245">
        <f t="shared" si="76"/>
        <v>7</v>
      </c>
      <c r="CK30" s="226">
        <f t="shared" si="77"/>
        <v>7</v>
      </c>
      <c r="CL30" s="52" t="s">
        <v>33</v>
      </c>
      <c r="CN30" s="225">
        <f t="shared" ca="1" si="68"/>
        <v>44950</v>
      </c>
      <c r="CO30" s="226">
        <f t="array" aca="1" ref="CO30" ca="1">IF(NETWORKDAYS.INTL(CN30,CN30,weekendOption,holidaysList)=1,MAX($CO$6:CO29)+1,"")</f>
        <v>16</v>
      </c>
      <c r="CZ30" s="228"/>
      <c r="FR30" s="164">
        <f t="shared" si="75"/>
        <v>1</v>
      </c>
      <c r="FS30" s="164" t="str">
        <f t="shared" ca="1" si="56"/>
        <v/>
      </c>
      <c r="FT30" s="197" t="s">
        <v>69</v>
      </c>
      <c r="FU30" s="164" t="str">
        <f t="shared" ca="1" si="57"/>
        <v/>
      </c>
      <c r="FV30" s="221" t="str">
        <f t="shared" ca="1" si="34"/>
        <v/>
      </c>
      <c r="GY30" s="171"/>
    </row>
    <row r="31" spans="2:207" x14ac:dyDescent="0.25">
      <c r="X31" s="235"/>
      <c r="BQ31" s="158" t="str">
        <f t="shared" ref="BQ31:BQ42" si="78">BI7</f>
        <v/>
      </c>
      <c r="CB31" s="158" t="str">
        <f t="shared" ref="CB31:CB42" si="79">BT7</f>
        <v/>
      </c>
      <c r="CH31" s="244" t="s">
        <v>65</v>
      </c>
      <c r="CN31" s="225">
        <f t="shared" ca="1" si="68"/>
        <v>44951</v>
      </c>
      <c r="CO31" s="226">
        <f t="array" aca="1" ref="CO31" ca="1">IF(NETWORKDAYS.INTL(CN31,CN31,weekendOption,holidaysList)=1,MAX($CO$6:CO30)+1,"")</f>
        <v>17</v>
      </c>
      <c r="CZ31" s="228"/>
      <c r="FR31" s="164">
        <f>FR30+1</f>
        <v>2</v>
      </c>
      <c r="FS31" s="164" t="str">
        <f t="shared" ca="1" si="56"/>
        <v/>
      </c>
      <c r="FT31" s="197" t="s">
        <v>58</v>
      </c>
      <c r="FU31" s="164" t="str">
        <f t="shared" ca="1" si="57"/>
        <v/>
      </c>
      <c r="FV31" s="221" t="str">
        <f t="shared" ref="FV31:FV71" ca="1" si="80">IFERROR(DATE(FS31,MATCH(FT31,$CH$24:$CH$35,0),1),"")</f>
        <v/>
      </c>
      <c r="GY31" s="170">
        <v>1</v>
      </c>
    </row>
    <row r="32" spans="2:207" x14ac:dyDescent="0.25">
      <c r="X32" s="235"/>
      <c r="BQ32" s="158" t="str">
        <f t="shared" si="78"/>
        <v/>
      </c>
      <c r="CB32" s="158" t="str">
        <f t="shared" si="79"/>
        <v/>
      </c>
      <c r="CH32" s="244" t="s">
        <v>66</v>
      </c>
      <c r="CN32" s="225">
        <f t="shared" ca="1" si="68"/>
        <v>44952</v>
      </c>
      <c r="CO32" s="226">
        <f t="array" aca="1" ref="CO32" ca="1">IF(NETWORKDAYS.INTL(CN32,CN32,weekendOption,holidaysList)=1,MAX($CO$6:CO31)+1,"")</f>
        <v>18</v>
      </c>
      <c r="CZ32" s="228"/>
      <c r="FR32" s="164">
        <f>FR31</f>
        <v>2</v>
      </c>
      <c r="FS32" s="164" t="str">
        <f t="shared" ca="1" si="56"/>
        <v/>
      </c>
      <c r="FT32" s="197" t="s">
        <v>59</v>
      </c>
      <c r="FU32" s="164" t="str">
        <f t="shared" ca="1" si="57"/>
        <v/>
      </c>
      <c r="FV32" s="221" t="str">
        <f t="shared" ca="1" si="80"/>
        <v/>
      </c>
      <c r="GY32" s="170">
        <v>2</v>
      </c>
    </row>
    <row r="33" spans="24:207" x14ac:dyDescent="0.25">
      <c r="X33" s="235"/>
      <c r="BQ33" s="158" t="str">
        <f t="shared" si="78"/>
        <v/>
      </c>
      <c r="CB33" s="158" t="str">
        <f t="shared" si="79"/>
        <v/>
      </c>
      <c r="CH33" s="244" t="s">
        <v>67</v>
      </c>
      <c r="CN33" s="225">
        <f t="shared" ca="1" si="68"/>
        <v>44953</v>
      </c>
      <c r="CO33" s="226">
        <f t="array" aca="1" ref="CO33" ca="1">IF(NETWORKDAYS.INTL(CN33,CN33,weekendOption,holidaysList)=1,MAX($CO$6:CO32)+1,"")</f>
        <v>19</v>
      </c>
      <c r="CZ33" s="228"/>
      <c r="FR33" s="164">
        <f t="shared" ref="FR33:FR42" si="81">FR32</f>
        <v>2</v>
      </c>
      <c r="FS33" s="164" t="str">
        <f t="shared" ca="1" si="56"/>
        <v/>
      </c>
      <c r="FT33" s="197" t="s">
        <v>60</v>
      </c>
      <c r="FU33" s="164" t="str">
        <f t="shared" ca="1" si="57"/>
        <v/>
      </c>
      <c r="FV33" s="221" t="str">
        <f t="shared" ca="1" si="80"/>
        <v/>
      </c>
      <c r="GY33" s="170">
        <v>3</v>
      </c>
    </row>
    <row r="34" spans="24:207" x14ac:dyDescent="0.25">
      <c r="X34" s="235"/>
      <c r="BQ34" s="158" t="str">
        <f t="shared" si="78"/>
        <v/>
      </c>
      <c r="CB34" s="158" t="str">
        <f t="shared" si="79"/>
        <v/>
      </c>
      <c r="CH34" s="244" t="s">
        <v>68</v>
      </c>
      <c r="CN34" s="225">
        <f t="shared" ca="1" si="68"/>
        <v>44954</v>
      </c>
      <c r="CO34" s="226" t="str">
        <f t="array" aca="1" ref="CO34" ca="1">IF(NETWORKDAYS.INTL(CN34,CN34,weekendOption,holidaysList)=1,MAX($CO$6:CO33)+1,"")</f>
        <v/>
      </c>
      <c r="CZ34" s="228"/>
      <c r="FR34" s="164">
        <f t="shared" si="81"/>
        <v>2</v>
      </c>
      <c r="FS34" s="164" t="str">
        <f t="shared" ca="1" si="56"/>
        <v/>
      </c>
      <c r="FT34" s="197" t="s">
        <v>61</v>
      </c>
      <c r="FU34" s="164" t="str">
        <f t="shared" ca="1" si="57"/>
        <v/>
      </c>
      <c r="FV34" s="221" t="str">
        <f t="shared" ca="1" si="80"/>
        <v/>
      </c>
      <c r="GY34" s="170">
        <v>4</v>
      </c>
    </row>
    <row r="35" spans="24:207" x14ac:dyDescent="0.25">
      <c r="BQ35" s="158" t="str">
        <f t="shared" si="78"/>
        <v/>
      </c>
      <c r="CB35" s="158" t="str">
        <f t="shared" si="79"/>
        <v/>
      </c>
      <c r="CH35" s="244" t="s">
        <v>69</v>
      </c>
      <c r="CN35" s="225">
        <f t="shared" ca="1" si="68"/>
        <v>44955</v>
      </c>
      <c r="CO35" s="226" t="str">
        <f t="array" aca="1" ref="CO35" ca="1">IF(NETWORKDAYS.INTL(CN35,CN35,weekendOption,holidaysList)=1,MAX($CO$6:CO34)+1,"")</f>
        <v/>
      </c>
      <c r="CZ35" s="228"/>
      <c r="FR35" s="164">
        <f t="shared" si="81"/>
        <v>2</v>
      </c>
      <c r="FS35" s="164" t="str">
        <f t="shared" ca="1" si="56"/>
        <v/>
      </c>
      <c r="FT35" s="197" t="s">
        <v>62</v>
      </c>
      <c r="FU35" s="164" t="str">
        <f t="shared" ca="1" si="57"/>
        <v/>
      </c>
      <c r="FV35" s="221" t="str">
        <f t="shared" ca="1" si="80"/>
        <v/>
      </c>
      <c r="GY35" s="170">
        <v>5</v>
      </c>
    </row>
    <row r="36" spans="24:207" x14ac:dyDescent="0.25">
      <c r="BQ36" s="158" t="str">
        <f t="shared" si="78"/>
        <v/>
      </c>
      <c r="CB36" s="158" t="str">
        <f t="shared" si="79"/>
        <v/>
      </c>
      <c r="CN36" s="225">
        <f t="shared" ca="1" si="68"/>
        <v>44956</v>
      </c>
      <c r="CO36" s="226">
        <f t="array" aca="1" ref="CO36" ca="1">IF(NETWORKDAYS.INTL(CN36,CN36,weekendOption,holidaysList)=1,MAX($CO$6:CO35)+1,"")</f>
        <v>20</v>
      </c>
      <c r="CZ36" s="228"/>
      <c r="FR36" s="164">
        <f t="shared" si="81"/>
        <v>2</v>
      </c>
      <c r="FS36" s="164" t="str">
        <f t="shared" ca="1" si="56"/>
        <v/>
      </c>
      <c r="FT36" s="197" t="s">
        <v>63</v>
      </c>
      <c r="FU36" s="164" t="str">
        <f t="shared" ca="1" si="57"/>
        <v/>
      </c>
      <c r="FV36" s="221" t="str">
        <f t="shared" ca="1" si="80"/>
        <v/>
      </c>
      <c r="GY36" s="170">
        <v>6</v>
      </c>
    </row>
    <row r="37" spans="24:207" x14ac:dyDescent="0.25">
      <c r="BQ37" s="158" t="str">
        <f t="shared" si="78"/>
        <v/>
      </c>
      <c r="CB37" s="158" t="str">
        <f t="shared" si="79"/>
        <v/>
      </c>
      <c r="CN37" s="225">
        <f t="shared" ca="1" si="68"/>
        <v>44957</v>
      </c>
      <c r="CO37" s="226">
        <f t="array" aca="1" ref="CO37" ca="1">IF(NETWORKDAYS.INTL(CN37,CN37,weekendOption,holidaysList)=1,MAX($CO$6:CO36)+1,"")</f>
        <v>21</v>
      </c>
      <c r="CZ37" s="228"/>
      <c r="FR37" s="164">
        <f t="shared" si="81"/>
        <v>2</v>
      </c>
      <c r="FS37" s="164" t="str">
        <f t="shared" ca="1" si="56"/>
        <v/>
      </c>
      <c r="FT37" s="197" t="s">
        <v>64</v>
      </c>
      <c r="FU37" s="164" t="str">
        <f t="shared" ca="1" si="57"/>
        <v/>
      </c>
      <c r="FV37" s="221" t="str">
        <f t="shared" ca="1" si="80"/>
        <v/>
      </c>
      <c r="GY37" s="170"/>
    </row>
    <row r="38" spans="24:207" x14ac:dyDescent="0.25">
      <c r="BQ38" s="158" t="str">
        <f t="shared" si="78"/>
        <v/>
      </c>
      <c r="CB38" s="158" t="str">
        <f t="shared" si="79"/>
        <v/>
      </c>
      <c r="CG38" s="196">
        <v>0</v>
      </c>
      <c r="CH38" s="196" t="s">
        <v>122</v>
      </c>
      <c r="CI38" s="196" t="s">
        <v>97</v>
      </c>
      <c r="CN38" s="225">
        <f t="shared" ca="1" si="68"/>
        <v>44958</v>
      </c>
      <c r="CO38" s="226">
        <f t="array" aca="1" ref="CO38" ca="1">IF(NETWORKDAYS.INTL(CN38,CN38,weekendOption,holidaysList)=1,MAX($CO$6:CO37)+1,"")</f>
        <v>22</v>
      </c>
      <c r="CZ38" s="228"/>
      <c r="FR38" s="164">
        <f t="shared" si="81"/>
        <v>2</v>
      </c>
      <c r="FS38" s="164" t="str">
        <f t="shared" ca="1" si="56"/>
        <v/>
      </c>
      <c r="FT38" s="197" t="s">
        <v>65</v>
      </c>
      <c r="FU38" s="164" t="str">
        <f t="shared" ca="1" si="57"/>
        <v/>
      </c>
      <c r="FV38" s="221" t="str">
        <f t="shared" ca="1" si="80"/>
        <v/>
      </c>
      <c r="GY38" s="171"/>
    </row>
    <row r="39" spans="24:207" x14ac:dyDescent="0.25">
      <c r="BQ39" s="158" t="str">
        <f t="shared" si="78"/>
        <v/>
      </c>
      <c r="CB39" s="158" t="str">
        <f t="shared" si="79"/>
        <v/>
      </c>
      <c r="CF39" s="10">
        <v>1</v>
      </c>
      <c r="CG39" s="236">
        <f>IF(CH39="","",MAX($CG$38:CG38)+1)</f>
        <v>1</v>
      </c>
      <c r="CH39" s="236" t="str">
        <f>IF(Settings!D12="","",Settings!D12)</f>
        <v>High</v>
      </c>
      <c r="CI39" s="236" t="str">
        <f>IFERROR(INDEX($CH$39:$CH$43,MATCH(ROW(CI39)-ROW($CI$38),$CG$39:$CG$43,0),1),"")</f>
        <v>High</v>
      </c>
      <c r="CN39" s="225">
        <f t="shared" ca="1" si="68"/>
        <v>44959</v>
      </c>
      <c r="CO39" s="226">
        <f t="array" aca="1" ref="CO39" ca="1">IF(NETWORKDAYS.INTL(CN39,CN39,weekendOption,holidaysList)=1,MAX($CO$6:CO38)+1,"")</f>
        <v>23</v>
      </c>
      <c r="CZ39" s="228"/>
      <c r="FR39" s="164">
        <f t="shared" si="81"/>
        <v>2</v>
      </c>
      <c r="FS39" s="164" t="str">
        <f t="shared" ca="1" si="56"/>
        <v/>
      </c>
      <c r="FT39" s="197" t="s">
        <v>66</v>
      </c>
      <c r="FU39" s="164" t="str">
        <f t="shared" ca="1" si="57"/>
        <v/>
      </c>
      <c r="FV39" s="221" t="str">
        <f t="shared" ca="1" si="80"/>
        <v/>
      </c>
      <c r="GY39" s="170">
        <v>1</v>
      </c>
    </row>
    <row r="40" spans="24:207" x14ac:dyDescent="0.25">
      <c r="BQ40" s="158" t="str">
        <f t="shared" si="78"/>
        <v/>
      </c>
      <c r="CB40" s="158" t="str">
        <f t="shared" si="79"/>
        <v/>
      </c>
      <c r="CF40" s="10">
        <v>2</v>
      </c>
      <c r="CG40" s="236">
        <f>IF(CH40="","",MAX($CG$38:CG39)+1)</f>
        <v>2</v>
      </c>
      <c r="CH40" s="236" t="str">
        <f>IF(Settings!D13="","",Settings!D13)</f>
        <v>Medium</v>
      </c>
      <c r="CI40" s="236" t="str">
        <f>IFERROR(INDEX($CH$39:$CH$43,MATCH(ROW(CI40)-ROW($CI$38),$CG$39:$CG$43,0),1),"")</f>
        <v>Medium</v>
      </c>
      <c r="CN40" s="225">
        <f t="shared" ca="1" si="68"/>
        <v>44960</v>
      </c>
      <c r="CO40" s="226">
        <f t="array" aca="1" ref="CO40" ca="1">IF(NETWORKDAYS.INTL(CN40,CN40,weekendOption,holidaysList)=1,MAX($CO$6:CO39)+1,"")</f>
        <v>24</v>
      </c>
      <c r="CZ40" s="228"/>
      <c r="FR40" s="164">
        <f t="shared" si="81"/>
        <v>2</v>
      </c>
      <c r="FS40" s="164" t="str">
        <f t="shared" ca="1" si="56"/>
        <v/>
      </c>
      <c r="FT40" s="197" t="s">
        <v>67</v>
      </c>
      <c r="FU40" s="164" t="str">
        <f t="shared" ca="1" si="57"/>
        <v/>
      </c>
      <c r="FV40" s="221" t="str">
        <f t="shared" ca="1" si="80"/>
        <v/>
      </c>
      <c r="GY40" s="170">
        <v>2</v>
      </c>
    </row>
    <row r="41" spans="24:207" x14ac:dyDescent="0.25">
      <c r="BQ41" s="158" t="str">
        <f t="shared" si="78"/>
        <v/>
      </c>
      <c r="CB41" s="158" t="str">
        <f t="shared" si="79"/>
        <v>-</v>
      </c>
      <c r="CF41" s="10">
        <v>3</v>
      </c>
      <c r="CG41" s="236">
        <f>IF(CH41="","",MAX($CG$38:CG40)+1)</f>
        <v>3</v>
      </c>
      <c r="CH41" s="236" t="str">
        <f>IF(Settings!D14="","",Settings!D14)</f>
        <v>Low</v>
      </c>
      <c r="CI41" s="236" t="str">
        <f>IFERROR(INDEX($CH$39:$CH$43,MATCH(ROW(CI41)-ROW($CI$38),$CG$39:$CG$43,0),1),"")</f>
        <v>Low</v>
      </c>
      <c r="CN41" s="225">
        <f t="shared" ca="1" si="68"/>
        <v>44961</v>
      </c>
      <c r="CO41" s="226" t="str">
        <f t="array" aca="1" ref="CO41" ca="1">IF(NETWORKDAYS.INTL(CN41,CN41,weekendOption,holidaysList)=1,MAX($CO$6:CO40)+1,"")</f>
        <v/>
      </c>
      <c r="CZ41" s="228"/>
      <c r="FR41" s="164">
        <f t="shared" si="81"/>
        <v>2</v>
      </c>
      <c r="FS41" s="164" t="str">
        <f t="shared" ca="1" si="56"/>
        <v/>
      </c>
      <c r="FT41" s="197" t="s">
        <v>68</v>
      </c>
      <c r="FU41" s="164" t="str">
        <f t="shared" ca="1" si="57"/>
        <v/>
      </c>
      <c r="FV41" s="221" t="str">
        <f t="shared" ca="1" si="80"/>
        <v/>
      </c>
      <c r="GY41" s="170">
        <v>3</v>
      </c>
    </row>
    <row r="42" spans="24:207" x14ac:dyDescent="0.25">
      <c r="BQ42" s="158" t="str">
        <f t="shared" si="78"/>
        <v/>
      </c>
      <c r="CB42" s="158" t="str">
        <f t="shared" si="79"/>
        <v>-</v>
      </c>
      <c r="CF42" s="10">
        <v>4</v>
      </c>
      <c r="CG42" s="236" t="str">
        <f>IF(CH42="","",MAX($CG$38:CG41)+1)</f>
        <v/>
      </c>
      <c r="CH42" s="236" t="str">
        <f>IF(Settings!D15="","",Settings!D15)</f>
        <v/>
      </c>
      <c r="CI42" s="236" t="str">
        <f>IFERROR(INDEX($CH$39:$CH$43,MATCH(ROW(CI42)-ROW($CI$38),$CG$39:$CG$43,0),1),"")</f>
        <v/>
      </c>
      <c r="CN42" s="225">
        <f t="shared" ca="1" si="68"/>
        <v>44962</v>
      </c>
      <c r="CO42" s="226" t="str">
        <f t="array" aca="1" ref="CO42" ca="1">IF(NETWORKDAYS.INTL(CN42,CN42,weekendOption,holidaysList)=1,MAX($CO$6:CO41)+1,"")</f>
        <v/>
      </c>
      <c r="CZ42" s="228"/>
      <c r="FR42" s="164">
        <f t="shared" si="81"/>
        <v>2</v>
      </c>
      <c r="FS42" s="164" t="str">
        <f t="shared" ca="1" si="56"/>
        <v/>
      </c>
      <c r="FT42" s="197" t="s">
        <v>69</v>
      </c>
      <c r="FU42" s="164" t="str">
        <f t="shared" ca="1" si="57"/>
        <v/>
      </c>
      <c r="FV42" s="221" t="str">
        <f t="shared" ca="1" si="80"/>
        <v/>
      </c>
      <c r="GY42" s="170">
        <v>4</v>
      </c>
    </row>
    <row r="43" spans="24:207" x14ac:dyDescent="0.25">
      <c r="BQ43" s="158" t="str">
        <f t="shared" ref="BQ43:BQ54" si="82">BJ7</f>
        <v/>
      </c>
      <c r="CB43" s="158" t="str">
        <f t="shared" ref="CB43:CB54" si="83">BU7</f>
        <v/>
      </c>
      <c r="CF43" s="10">
        <v>5</v>
      </c>
      <c r="CG43" s="236" t="str">
        <f>IF(CH43="","",MAX($CG$38:CG42)+1)</f>
        <v/>
      </c>
      <c r="CH43" s="236" t="str">
        <f>IF(Settings!D16="","",Settings!D16)</f>
        <v/>
      </c>
      <c r="CI43" s="236" t="str">
        <f>IFERROR(INDEX($CH$39:$CH$43,MATCH(ROW(CI43)-ROW($CI$38),$CG$39:$CG$43,0),1),"")</f>
        <v/>
      </c>
      <c r="CN43" s="225">
        <f t="shared" ca="1" si="68"/>
        <v>44963</v>
      </c>
      <c r="CO43" s="226">
        <f t="array" aca="1" ref="CO43" ca="1">IF(NETWORKDAYS.INTL(CN43,CN43,weekendOption,holidaysList)=1,MAX($CO$6:CO42)+1,"")</f>
        <v>25</v>
      </c>
      <c r="CZ43" s="228"/>
      <c r="FR43" s="164">
        <f>FR42+1</f>
        <v>3</v>
      </c>
      <c r="FS43" s="164" t="str">
        <f t="shared" ca="1" si="56"/>
        <v/>
      </c>
      <c r="FT43" s="197" t="s">
        <v>58</v>
      </c>
      <c r="FU43" s="164" t="str">
        <f t="shared" ca="1" si="57"/>
        <v/>
      </c>
      <c r="FV43" s="221" t="str">
        <f t="shared" ca="1" si="80"/>
        <v/>
      </c>
      <c r="GY43" s="170">
        <v>5</v>
      </c>
    </row>
    <row r="44" spans="24:207" x14ac:dyDescent="0.25">
      <c r="BQ44" s="158" t="str">
        <f t="shared" si="82"/>
        <v/>
      </c>
      <c r="CB44" s="158" t="str">
        <f t="shared" si="83"/>
        <v/>
      </c>
      <c r="CN44" s="225">
        <f t="shared" ca="1" si="68"/>
        <v>44964</v>
      </c>
      <c r="CO44" s="226">
        <f t="array" aca="1" ref="CO44" ca="1">IF(NETWORKDAYS.INTL(CN44,CN44,weekendOption,holidaysList)=1,MAX($CO$6:CO43)+1,"")</f>
        <v>26</v>
      </c>
      <c r="CZ44" s="228"/>
      <c r="FR44" s="164">
        <f>FR43</f>
        <v>3</v>
      </c>
      <c r="FS44" s="164" t="str">
        <f t="shared" ca="1" si="56"/>
        <v/>
      </c>
      <c r="FT44" s="197" t="s">
        <v>59</v>
      </c>
      <c r="FU44" s="164" t="str">
        <f t="shared" ca="1" si="57"/>
        <v/>
      </c>
      <c r="FV44" s="221" t="str">
        <f t="shared" ca="1" si="80"/>
        <v/>
      </c>
      <c r="GY44" s="170">
        <v>6</v>
      </c>
    </row>
    <row r="45" spans="24:207" x14ac:dyDescent="0.25">
      <c r="BQ45" s="158" t="str">
        <f t="shared" si="82"/>
        <v/>
      </c>
      <c r="CB45" s="158" t="str">
        <f t="shared" si="83"/>
        <v/>
      </c>
      <c r="CF45" s="10">
        <v>0</v>
      </c>
      <c r="CG45" s="196" t="s">
        <v>107</v>
      </c>
      <c r="CH45" s="196" t="s">
        <v>97</v>
      </c>
      <c r="CI45" s="196" t="s">
        <v>131</v>
      </c>
      <c r="CJ45" s="196" t="s">
        <v>156</v>
      </c>
      <c r="CL45" s="211" t="s">
        <v>237</v>
      </c>
      <c r="CN45" s="225">
        <f t="shared" ca="1" si="68"/>
        <v>44965</v>
      </c>
      <c r="CO45" s="226">
        <f t="array" aca="1" ref="CO45" ca="1">IF(NETWORKDAYS.INTL(CN45,CN45,weekendOption,holidaysList)=1,MAX($CO$6:CO44)+1,"")</f>
        <v>27</v>
      </c>
      <c r="CZ45" s="228"/>
      <c r="FR45" s="164">
        <f t="shared" ref="FR45:FR54" si="84">FR44</f>
        <v>3</v>
      </c>
      <c r="FS45" s="164" t="str">
        <f t="shared" ca="1" si="56"/>
        <v/>
      </c>
      <c r="FT45" s="197" t="s">
        <v>60</v>
      </c>
      <c r="FU45" s="164" t="str">
        <f t="shared" ca="1" si="57"/>
        <v/>
      </c>
      <c r="FV45" s="221" t="str">
        <f t="shared" ca="1" si="80"/>
        <v/>
      </c>
      <c r="GY45" s="170"/>
    </row>
    <row r="46" spans="24:207" x14ac:dyDescent="0.25">
      <c r="BQ46" s="158" t="str">
        <f t="shared" si="82"/>
        <v/>
      </c>
      <c r="CB46" s="158" t="str">
        <f t="shared" si="83"/>
        <v/>
      </c>
      <c r="CF46" s="227">
        <f>IF(CG46="","",MAX($CF$45:CF45)+1)</f>
        <v>1</v>
      </c>
      <c r="CG46" s="236" t="str">
        <f>IF(Settings!D19="","",Settings!D19)</f>
        <v>P</v>
      </c>
      <c r="CH46" s="236" t="str">
        <f>IF(Settings!C19="","",Settings!C19)</f>
        <v>Phase</v>
      </c>
      <c r="CI46" s="211">
        <v>3</v>
      </c>
      <c r="CJ46" s="236">
        <f>IFERROR(IF(Sphase="Hide",0,1),"")</f>
        <v>1</v>
      </c>
      <c r="CL46" s="236" t="str">
        <f>IFERROR(INDEX($CG$46:$CG$49,MATCH(ROW(CG46)-ROW($CG$45),$CF$46:$CF$49,0)),"")</f>
        <v>P</v>
      </c>
      <c r="CN46" s="225">
        <f t="shared" ca="1" si="68"/>
        <v>44966</v>
      </c>
      <c r="CO46" s="226">
        <f t="array" aca="1" ref="CO46" ca="1">IF(NETWORKDAYS.INTL(CN46,CN46,weekendOption,holidaysList)=1,MAX($CO$6:CO45)+1,"")</f>
        <v>28</v>
      </c>
      <c r="CZ46" s="228"/>
      <c r="FR46" s="164">
        <f t="shared" si="84"/>
        <v>3</v>
      </c>
      <c r="FS46" s="164" t="str">
        <f t="shared" ca="1" si="56"/>
        <v/>
      </c>
      <c r="FT46" s="197" t="s">
        <v>61</v>
      </c>
      <c r="FU46" s="164" t="str">
        <f t="shared" ca="1" si="57"/>
        <v/>
      </c>
      <c r="FV46" s="221" t="str">
        <f t="shared" ca="1" si="80"/>
        <v/>
      </c>
      <c r="GY46" s="171"/>
    </row>
    <row r="47" spans="24:207" x14ac:dyDescent="0.25">
      <c r="BQ47" s="158" t="str">
        <f t="shared" si="82"/>
        <v/>
      </c>
      <c r="CB47" s="158" t="str">
        <f t="shared" si="83"/>
        <v/>
      </c>
      <c r="CF47" s="227">
        <f>IF(CG47="","",MAX($CF$45:CF46)+1)</f>
        <v>2</v>
      </c>
      <c r="CG47" s="236" t="str">
        <f>IF(Settings!D20="","",Settings!D20)</f>
        <v>M</v>
      </c>
      <c r="CH47" s="236" t="str">
        <f>IF(Settings!C20="","",Settings!C20)</f>
        <v>Milestone</v>
      </c>
      <c r="CI47" s="211">
        <v>-1</v>
      </c>
      <c r="CJ47" s="236">
        <f>IFERROR(IF(smilestone="Hide",0,1),"")</f>
        <v>1</v>
      </c>
      <c r="CL47" s="236" t="str">
        <f t="shared" ref="CL47:CL49" si="85">IFERROR(INDEX($CG$46:$CG$49,MATCH(ROW(CG47)-ROW($CG$45),$CF$46:$CF$49,0)),"")</f>
        <v>M</v>
      </c>
      <c r="CN47" s="225">
        <f t="shared" ca="1" si="68"/>
        <v>44967</v>
      </c>
      <c r="CO47" s="226">
        <f t="array" aca="1" ref="CO47" ca="1">IF(NETWORKDAYS.INTL(CN47,CN47,weekendOption,holidaysList)=1,MAX($CO$6:CO46)+1,"")</f>
        <v>29</v>
      </c>
      <c r="CZ47" s="228"/>
      <c r="FR47" s="164">
        <f t="shared" si="84"/>
        <v>3</v>
      </c>
      <c r="FS47" s="164" t="str">
        <f t="shared" ca="1" si="56"/>
        <v/>
      </c>
      <c r="FT47" s="197" t="s">
        <v>62</v>
      </c>
      <c r="FU47" s="164" t="str">
        <f t="shared" ca="1" si="57"/>
        <v/>
      </c>
      <c r="FV47" s="221" t="str">
        <f t="shared" ca="1" si="80"/>
        <v/>
      </c>
      <c r="GY47" s="170">
        <v>1</v>
      </c>
    </row>
    <row r="48" spans="24:207" x14ac:dyDescent="0.25">
      <c r="BQ48" s="158" t="str">
        <f t="shared" si="82"/>
        <v/>
      </c>
      <c r="CB48" s="158" t="str">
        <f t="shared" si="83"/>
        <v/>
      </c>
      <c r="CF48" s="227">
        <f>IF(CG48="","",MAX($CF$45:CF47)+1)</f>
        <v>3</v>
      </c>
      <c r="CG48" s="236" t="str">
        <f>IF(Settings!D21="","",Settings!D21)</f>
        <v>T</v>
      </c>
      <c r="CH48" s="236" t="str">
        <f>IF(Settings!C21="","",Settings!C21)</f>
        <v>Task</v>
      </c>
      <c r="CI48" s="211">
        <v>-2</v>
      </c>
      <c r="CJ48" s="236">
        <f>IFERROR(IF(stask="Hide",0,1),"")</f>
        <v>1</v>
      </c>
      <c r="CL48" s="236" t="str">
        <f t="shared" si="85"/>
        <v>T</v>
      </c>
      <c r="CN48" s="225">
        <f t="shared" ca="1" si="68"/>
        <v>44968</v>
      </c>
      <c r="CO48" s="226" t="str">
        <f t="array" aca="1" ref="CO48" ca="1">IF(NETWORKDAYS.INTL(CN48,CN48,weekendOption,holidaysList)=1,MAX($CO$6:CO47)+1,"")</f>
        <v/>
      </c>
      <c r="CZ48" s="228"/>
      <c r="FR48" s="164">
        <f t="shared" si="84"/>
        <v>3</v>
      </c>
      <c r="FS48" s="164" t="str">
        <f t="shared" ca="1" si="56"/>
        <v/>
      </c>
      <c r="FT48" s="197" t="s">
        <v>63</v>
      </c>
      <c r="FU48" s="164" t="str">
        <f t="shared" ca="1" si="57"/>
        <v/>
      </c>
      <c r="FV48" s="221" t="str">
        <f t="shared" ca="1" si="80"/>
        <v/>
      </c>
      <c r="GY48" s="170">
        <v>2</v>
      </c>
    </row>
    <row r="49" spans="69:207" x14ac:dyDescent="0.25">
      <c r="BQ49" s="158" t="str">
        <f t="shared" si="82"/>
        <v/>
      </c>
      <c r="CB49" s="158" t="str">
        <f t="shared" si="83"/>
        <v/>
      </c>
      <c r="CF49" s="227">
        <f>IF(CG49="","",MAX($CF$45:CF48)+1)</f>
        <v>4</v>
      </c>
      <c r="CG49" s="236" t="str">
        <f>IF(Settings!D22="","",Settings!D22)</f>
        <v>S</v>
      </c>
      <c r="CH49" s="236" t="str">
        <f>IF(Settings!C22="","",Settings!C22)</f>
        <v>Sub-task</v>
      </c>
      <c r="CI49" s="211">
        <v>-2</v>
      </c>
      <c r="CJ49" s="236">
        <f>IFERROR(IF(ssub="Hide",0,1),"")</f>
        <v>1</v>
      </c>
      <c r="CL49" s="236" t="str">
        <f t="shared" si="85"/>
        <v>S</v>
      </c>
      <c r="CN49" s="225">
        <f t="shared" ca="1" si="68"/>
        <v>44969</v>
      </c>
      <c r="CO49" s="226" t="str">
        <f t="array" aca="1" ref="CO49" ca="1">IF(NETWORKDAYS.INTL(CN49,CN49,weekendOption,holidaysList)=1,MAX($CO$6:CO48)+1,"")</f>
        <v/>
      </c>
      <c r="CZ49" s="228"/>
      <c r="FR49" s="164">
        <f t="shared" si="84"/>
        <v>3</v>
      </c>
      <c r="FS49" s="164" t="str">
        <f t="shared" ca="1" si="56"/>
        <v/>
      </c>
      <c r="FT49" s="197" t="s">
        <v>64</v>
      </c>
      <c r="FU49" s="164" t="str">
        <f t="shared" ca="1" si="57"/>
        <v/>
      </c>
      <c r="FV49" s="221" t="str">
        <f t="shared" ca="1" si="80"/>
        <v/>
      </c>
      <c r="GY49" s="170">
        <v>3</v>
      </c>
    </row>
    <row r="50" spans="69:207" x14ac:dyDescent="0.25">
      <c r="BQ50" s="158" t="str">
        <f t="shared" si="82"/>
        <v/>
      </c>
      <c r="CB50" s="158" t="str">
        <f t="shared" si="83"/>
        <v/>
      </c>
      <c r="CN50" s="225">
        <f t="shared" ca="1" si="68"/>
        <v>44970</v>
      </c>
      <c r="CO50" s="226">
        <f t="array" aca="1" ref="CO50" ca="1">IF(NETWORKDAYS.INTL(CN50,CN50,weekendOption,holidaysList)=1,MAX($CO$6:CO49)+1,"")</f>
        <v>30</v>
      </c>
      <c r="CZ50" s="228"/>
      <c r="FR50" s="164">
        <f t="shared" si="84"/>
        <v>3</v>
      </c>
      <c r="FS50" s="164" t="str">
        <f t="shared" ca="1" si="56"/>
        <v/>
      </c>
      <c r="FT50" s="197" t="s">
        <v>65</v>
      </c>
      <c r="FU50" s="164" t="str">
        <f t="shared" ca="1" si="57"/>
        <v/>
      </c>
      <c r="FV50" s="221" t="str">
        <f t="shared" ca="1" si="80"/>
        <v/>
      </c>
      <c r="GY50" s="170">
        <v>4</v>
      </c>
    </row>
    <row r="51" spans="69:207" x14ac:dyDescent="0.25">
      <c r="BQ51" s="158" t="str">
        <f t="shared" si="82"/>
        <v/>
      </c>
      <c r="CB51" s="158" t="str">
        <f t="shared" si="83"/>
        <v/>
      </c>
      <c r="CF51" s="196">
        <v>0</v>
      </c>
      <c r="CG51" s="10" t="s">
        <v>83</v>
      </c>
      <c r="CN51" s="225">
        <f t="shared" ca="1" si="68"/>
        <v>44971</v>
      </c>
      <c r="CO51" s="226">
        <f t="array" aca="1" ref="CO51" ca="1">IF(NETWORKDAYS.INTL(CN51,CN51,weekendOption,holidaysList)=1,MAX($CO$6:CO50)+1,"")</f>
        <v>31</v>
      </c>
      <c r="CZ51" s="228"/>
      <c r="FR51" s="164">
        <f t="shared" si="84"/>
        <v>3</v>
      </c>
      <c r="FS51" s="164" t="str">
        <f t="shared" ca="1" si="56"/>
        <v/>
      </c>
      <c r="FT51" s="197" t="s">
        <v>66</v>
      </c>
      <c r="FU51" s="164" t="str">
        <f t="shared" ca="1" si="57"/>
        <v/>
      </c>
      <c r="FV51" s="221" t="str">
        <f t="shared" ca="1" si="80"/>
        <v/>
      </c>
      <c r="GY51" s="170">
        <v>5</v>
      </c>
    </row>
    <row r="52" spans="69:207" x14ac:dyDescent="0.25">
      <c r="BQ52" s="158" t="str">
        <f t="shared" si="82"/>
        <v/>
      </c>
      <c r="CB52" s="158" t="str">
        <f t="shared" si="83"/>
        <v/>
      </c>
      <c r="CF52" s="236">
        <f>IF(CG52="","",MAX(CF$51:$CF51)+1)</f>
        <v>1</v>
      </c>
      <c r="CG52" s="236">
        <f>IF(Settings!D25="","",Settings!C25)</f>
        <v>1</v>
      </c>
      <c r="CH52" s="236" t="str">
        <f>IF(Settings!D25="","",Settings!D25)</f>
        <v>Done</v>
      </c>
      <c r="CI52" s="227" t="str">
        <f>IFERROR(INDEX($CH$52:$CH$55,MATCH(SMALL($CF$52:$CF$55,ROW(CH52)-ROW($CH$51)),$CF$52:$CF$55,0)),"")</f>
        <v>Done</v>
      </c>
      <c r="CN52" s="225">
        <f t="shared" ca="1" si="68"/>
        <v>44972</v>
      </c>
      <c r="CO52" s="226">
        <f t="array" aca="1" ref="CO52" ca="1">IF(NETWORKDAYS.INTL(CN52,CN52,weekendOption,holidaysList)=1,MAX($CO$6:CO51)+1,"")</f>
        <v>32</v>
      </c>
      <c r="CZ52" s="228"/>
      <c r="FR52" s="164">
        <f t="shared" si="84"/>
        <v>3</v>
      </c>
      <c r="FS52" s="164" t="str">
        <f t="shared" ca="1" si="56"/>
        <v/>
      </c>
      <c r="FT52" s="197" t="s">
        <v>67</v>
      </c>
      <c r="FU52" s="164" t="str">
        <f t="shared" ca="1" si="57"/>
        <v/>
      </c>
      <c r="FV52" s="221" t="str">
        <f t="shared" ca="1" si="80"/>
        <v/>
      </c>
      <c r="GY52" s="170">
        <v>6</v>
      </c>
    </row>
    <row r="53" spans="69:207" x14ac:dyDescent="0.25">
      <c r="BQ53" s="158" t="str">
        <f t="shared" si="82"/>
        <v/>
      </c>
      <c r="CB53" s="158" t="str">
        <f t="shared" si="83"/>
        <v>-</v>
      </c>
      <c r="CF53" s="236">
        <f>IF(CG53="","",MAX(CF$51:$CF52)+1)</f>
        <v>2</v>
      </c>
      <c r="CG53" s="236">
        <f>IF(Settings!D26="","",Settings!C26)</f>
        <v>2</v>
      </c>
      <c r="CH53" s="236" t="str">
        <f>IF(Settings!D26="","",Settings!D26)</f>
        <v>In Progress</v>
      </c>
      <c r="CI53" s="227" t="str">
        <f t="shared" ref="CI53:CI55" si="86">IFERROR(INDEX($CH$52:$CH$55,MATCH(SMALL($CF$52:$CF$55,ROW(CH53)-ROW($CH$51)),$CF$52:$CF$55,0)),"")</f>
        <v>In Progress</v>
      </c>
      <c r="CN53" s="225">
        <f t="shared" ca="1" si="68"/>
        <v>44973</v>
      </c>
      <c r="CO53" s="226">
        <f t="array" aca="1" ref="CO53" ca="1">IF(NETWORKDAYS.INTL(CN53,CN53,weekendOption,holidaysList)=1,MAX($CO$6:CO52)+1,"")</f>
        <v>33</v>
      </c>
      <c r="CZ53" s="228"/>
      <c r="FR53" s="164">
        <f t="shared" si="84"/>
        <v>3</v>
      </c>
      <c r="FS53" s="164" t="str">
        <f t="shared" ca="1" si="56"/>
        <v/>
      </c>
      <c r="FT53" s="197" t="s">
        <v>68</v>
      </c>
      <c r="FU53" s="164" t="str">
        <f t="shared" ca="1" si="57"/>
        <v/>
      </c>
      <c r="FV53" s="221" t="str">
        <f t="shared" ca="1" si="80"/>
        <v/>
      </c>
    </row>
    <row r="54" spans="69:207" x14ac:dyDescent="0.25">
      <c r="BQ54" s="158" t="str">
        <f t="shared" si="82"/>
        <v/>
      </c>
      <c r="CB54" s="158" t="str">
        <f t="shared" si="83"/>
        <v>-</v>
      </c>
      <c r="CF54" s="236">
        <f>IF(CG54="","",MAX(CF$51:$CF53)+1)</f>
        <v>3</v>
      </c>
      <c r="CG54" s="236">
        <f>IF(Settings!D27="","",Settings!C27)</f>
        <v>3</v>
      </c>
      <c r="CH54" s="236" t="str">
        <f>IF(Settings!D27="","",Settings!D27)</f>
        <v>Not Started</v>
      </c>
      <c r="CI54" s="227" t="str">
        <f t="shared" si="86"/>
        <v>Not Started</v>
      </c>
      <c r="CN54" s="225">
        <f t="shared" ca="1" si="68"/>
        <v>44974</v>
      </c>
      <c r="CO54" s="226">
        <f t="array" aca="1" ref="CO54" ca="1">IF(NETWORKDAYS.INTL(CN54,CN54,weekendOption,holidaysList)=1,MAX($CO$6:CO53)+1,"")</f>
        <v>34</v>
      </c>
      <c r="CZ54" s="228"/>
      <c r="FR54" s="164">
        <f t="shared" si="84"/>
        <v>3</v>
      </c>
      <c r="FS54" s="164" t="str">
        <f t="shared" ca="1" si="56"/>
        <v/>
      </c>
      <c r="FT54" s="197" t="s">
        <v>69</v>
      </c>
      <c r="FU54" s="164" t="str">
        <f t="shared" ca="1" si="57"/>
        <v/>
      </c>
      <c r="FV54" s="221" t="str">
        <f t="shared" ca="1" si="80"/>
        <v/>
      </c>
    </row>
    <row r="55" spans="69:207" x14ac:dyDescent="0.25">
      <c r="BQ55" s="158" t="str">
        <f t="shared" ref="BQ55:BQ66" si="87">BK7</f>
        <v/>
      </c>
      <c r="CB55" s="158" t="str">
        <f t="shared" ref="CB55:CB66" si="88">BV7</f>
        <v/>
      </c>
      <c r="CF55" s="236" t="str">
        <f>IF(CG55="","",MAX(CF$51:$CF54)+1)</f>
        <v/>
      </c>
      <c r="CG55" s="236" t="str">
        <f>IF(Settings!D28="","",Settings!C28)</f>
        <v/>
      </c>
      <c r="CH55" s="236" t="str">
        <f>IF(Settings!D28="","",Settings!D28)</f>
        <v/>
      </c>
      <c r="CI55" s="227" t="str">
        <f t="shared" si="86"/>
        <v/>
      </c>
      <c r="CN55" s="225">
        <f t="shared" ca="1" si="68"/>
        <v>44975</v>
      </c>
      <c r="CO55" s="226" t="str">
        <f t="array" aca="1" ref="CO55" ca="1">IF(NETWORKDAYS.INTL(CN55,CN55,weekendOption,holidaysList)=1,MAX($CO$6:CO54)+1,"")</f>
        <v/>
      </c>
      <c r="CZ55" s="228"/>
      <c r="FR55" s="164">
        <f>FR54+1</f>
        <v>4</v>
      </c>
      <c r="FS55" s="164" t="str">
        <f t="shared" ca="1" si="56"/>
        <v/>
      </c>
      <c r="FT55" s="197" t="s">
        <v>58</v>
      </c>
      <c r="FU55" s="164" t="str">
        <f t="shared" ca="1" si="57"/>
        <v/>
      </c>
      <c r="FV55" s="221" t="str">
        <f t="shared" ca="1" si="80"/>
        <v/>
      </c>
    </row>
    <row r="56" spans="69:207" x14ac:dyDescent="0.25">
      <c r="BQ56" s="158" t="str">
        <f t="shared" si="87"/>
        <v/>
      </c>
      <c r="CB56" s="158" t="str">
        <f t="shared" si="88"/>
        <v/>
      </c>
      <c r="CN56" s="225">
        <f t="shared" ca="1" si="68"/>
        <v>44976</v>
      </c>
      <c r="CO56" s="226" t="str">
        <f t="array" aca="1" ref="CO56" ca="1">IF(NETWORKDAYS.INTL(CN56,CN56,weekendOption,holidaysList)=1,MAX($CO$6:CO55)+1,"")</f>
        <v/>
      </c>
      <c r="CZ56" s="228"/>
      <c r="FR56" s="164">
        <f>FR55</f>
        <v>4</v>
      </c>
      <c r="FS56" s="164" t="str">
        <f t="shared" ca="1" si="56"/>
        <v/>
      </c>
      <c r="FT56" s="197" t="s">
        <v>59</v>
      </c>
      <c r="FU56" s="164" t="str">
        <f t="shared" ca="1" si="57"/>
        <v/>
      </c>
      <c r="FV56" s="221" t="str">
        <f t="shared" ca="1" si="80"/>
        <v/>
      </c>
    </row>
    <row r="57" spans="69:207" x14ac:dyDescent="0.25">
      <c r="BQ57" s="158" t="str">
        <f t="shared" si="87"/>
        <v/>
      </c>
      <c r="CB57" s="158" t="str">
        <f t="shared" si="88"/>
        <v/>
      </c>
      <c r="CN57" s="225">
        <f t="shared" ca="1" si="68"/>
        <v>44977</v>
      </c>
      <c r="CO57" s="226">
        <f t="array" aca="1" ref="CO57" ca="1">IF(NETWORKDAYS.INTL(CN57,CN57,weekendOption,holidaysList)=1,MAX($CO$6:CO56)+1,"")</f>
        <v>35</v>
      </c>
      <c r="CZ57" s="228"/>
      <c r="FR57" s="164">
        <f t="shared" ref="FR57:FR66" si="89">FR56</f>
        <v>4</v>
      </c>
      <c r="FS57" s="164" t="str">
        <f t="shared" ca="1" si="56"/>
        <v/>
      </c>
      <c r="FT57" s="197" t="s">
        <v>60</v>
      </c>
      <c r="FU57" s="164" t="str">
        <f t="shared" ca="1" si="57"/>
        <v/>
      </c>
      <c r="FV57" s="221" t="str">
        <f t="shared" ca="1" si="80"/>
        <v/>
      </c>
    </row>
    <row r="58" spans="69:207" x14ac:dyDescent="0.25">
      <c r="BQ58" s="158" t="str">
        <f t="shared" si="87"/>
        <v/>
      </c>
      <c r="CB58" s="158" t="str">
        <f t="shared" si="88"/>
        <v/>
      </c>
      <c r="CN58" s="225">
        <f t="shared" ca="1" si="68"/>
        <v>44978</v>
      </c>
      <c r="CO58" s="226">
        <f t="array" aca="1" ref="CO58" ca="1">IF(NETWORKDAYS.INTL(CN58,CN58,weekendOption,holidaysList)=1,MAX($CO$6:CO57)+1,"")</f>
        <v>36</v>
      </c>
      <c r="CZ58" s="228"/>
      <c r="FR58" s="164">
        <f t="shared" si="89"/>
        <v>4</v>
      </c>
      <c r="FS58" s="164" t="str">
        <f t="shared" ca="1" si="56"/>
        <v/>
      </c>
      <c r="FT58" s="197" t="s">
        <v>61</v>
      </c>
      <c r="FU58" s="164" t="str">
        <f t="shared" ca="1" si="57"/>
        <v/>
      </c>
      <c r="FV58" s="221" t="str">
        <f t="shared" ca="1" si="80"/>
        <v/>
      </c>
    </row>
    <row r="59" spans="69:207" x14ac:dyDescent="0.25">
      <c r="BQ59" s="158" t="str">
        <f t="shared" si="87"/>
        <v/>
      </c>
      <c r="CB59" s="158" t="str">
        <f t="shared" si="88"/>
        <v/>
      </c>
      <c r="CN59" s="225">
        <f t="shared" ca="1" si="68"/>
        <v>44979</v>
      </c>
      <c r="CO59" s="226">
        <f t="array" aca="1" ref="CO59" ca="1">IF(NETWORKDAYS.INTL(CN59,CN59,weekendOption,holidaysList)=1,MAX($CO$6:CO58)+1,"")</f>
        <v>37</v>
      </c>
      <c r="CZ59" s="228"/>
      <c r="FR59" s="164">
        <f t="shared" si="89"/>
        <v>4</v>
      </c>
      <c r="FS59" s="164" t="str">
        <f t="shared" ca="1" si="56"/>
        <v/>
      </c>
      <c r="FT59" s="197" t="s">
        <v>62</v>
      </c>
      <c r="FU59" s="164" t="str">
        <f t="shared" ca="1" si="57"/>
        <v/>
      </c>
      <c r="FV59" s="221" t="str">
        <f t="shared" ca="1" si="80"/>
        <v/>
      </c>
    </row>
    <row r="60" spans="69:207" x14ac:dyDescent="0.25">
      <c r="BQ60" s="158" t="str">
        <f t="shared" si="87"/>
        <v/>
      </c>
      <c r="CB60" s="158" t="str">
        <f t="shared" si="88"/>
        <v/>
      </c>
      <c r="CN60" s="225">
        <f t="shared" ca="1" si="68"/>
        <v>44980</v>
      </c>
      <c r="CO60" s="226">
        <f t="array" aca="1" ref="CO60" ca="1">IF(NETWORKDAYS.INTL(CN60,CN60,weekendOption,holidaysList)=1,MAX($CO$6:CO59)+1,"")</f>
        <v>38</v>
      </c>
      <c r="CZ60" s="228"/>
      <c r="FR60" s="164">
        <f t="shared" si="89"/>
        <v>4</v>
      </c>
      <c r="FS60" s="164" t="str">
        <f t="shared" ca="1" si="56"/>
        <v/>
      </c>
      <c r="FT60" s="197" t="s">
        <v>63</v>
      </c>
      <c r="FU60" s="164" t="str">
        <f t="shared" ca="1" si="57"/>
        <v/>
      </c>
      <c r="FV60" s="221" t="str">
        <f t="shared" ca="1" si="80"/>
        <v/>
      </c>
    </row>
    <row r="61" spans="69:207" x14ac:dyDescent="0.25">
      <c r="BQ61" s="158" t="str">
        <f t="shared" si="87"/>
        <v/>
      </c>
      <c r="CB61" s="158" t="str">
        <f t="shared" si="88"/>
        <v/>
      </c>
      <c r="CN61" s="225">
        <f t="shared" ca="1" si="68"/>
        <v>44981</v>
      </c>
      <c r="CO61" s="226">
        <f t="array" aca="1" ref="CO61" ca="1">IF(NETWORKDAYS.INTL(CN61,CN61,weekendOption,holidaysList)=1,MAX($CO$6:CO60)+1,"")</f>
        <v>39</v>
      </c>
      <c r="CZ61" s="228"/>
      <c r="FR61" s="164">
        <f t="shared" si="89"/>
        <v>4</v>
      </c>
      <c r="FS61" s="164" t="str">
        <f t="shared" ca="1" si="56"/>
        <v/>
      </c>
      <c r="FT61" s="197" t="s">
        <v>64</v>
      </c>
      <c r="FU61" s="164" t="str">
        <f t="shared" ca="1" si="57"/>
        <v/>
      </c>
      <c r="FV61" s="221" t="str">
        <f t="shared" ca="1" si="80"/>
        <v/>
      </c>
    </row>
    <row r="62" spans="69:207" x14ac:dyDescent="0.25">
      <c r="BQ62" s="158" t="str">
        <f t="shared" si="87"/>
        <v/>
      </c>
      <c r="CB62" s="158" t="str">
        <f t="shared" si="88"/>
        <v/>
      </c>
      <c r="CN62" s="225">
        <f t="shared" ca="1" si="68"/>
        <v>44982</v>
      </c>
      <c r="CO62" s="226" t="str">
        <f t="array" aca="1" ref="CO62" ca="1">IF(NETWORKDAYS.INTL(CN62,CN62,weekendOption,holidaysList)=1,MAX($CO$6:CO61)+1,"")</f>
        <v/>
      </c>
      <c r="CZ62" s="228"/>
      <c r="FR62" s="164">
        <f t="shared" si="89"/>
        <v>4</v>
      </c>
      <c r="FS62" s="164" t="str">
        <f t="shared" ca="1" si="56"/>
        <v/>
      </c>
      <c r="FT62" s="197" t="s">
        <v>65</v>
      </c>
      <c r="FU62" s="164" t="str">
        <f t="shared" ca="1" si="57"/>
        <v/>
      </c>
      <c r="FV62" s="221" t="str">
        <f t="shared" ca="1" si="80"/>
        <v/>
      </c>
    </row>
    <row r="63" spans="69:207" x14ac:dyDescent="0.25">
      <c r="BQ63" s="158" t="str">
        <f t="shared" si="87"/>
        <v/>
      </c>
      <c r="CB63" s="158" t="str">
        <f t="shared" si="88"/>
        <v/>
      </c>
      <c r="CN63" s="225">
        <f t="shared" ca="1" si="68"/>
        <v>44983</v>
      </c>
      <c r="CO63" s="226" t="str">
        <f t="array" aca="1" ref="CO63" ca="1">IF(NETWORKDAYS.INTL(CN63,CN63,weekendOption,holidaysList)=1,MAX($CO$6:CO62)+1,"")</f>
        <v/>
      </c>
      <c r="CZ63" s="228"/>
      <c r="FR63" s="164">
        <f t="shared" si="89"/>
        <v>4</v>
      </c>
      <c r="FS63" s="164" t="str">
        <f t="shared" ca="1" si="56"/>
        <v/>
      </c>
      <c r="FT63" s="197" t="s">
        <v>66</v>
      </c>
      <c r="FU63" s="164" t="str">
        <f t="shared" ca="1" si="57"/>
        <v/>
      </c>
      <c r="FV63" s="221" t="str">
        <f t="shared" ca="1" si="80"/>
        <v/>
      </c>
    </row>
    <row r="64" spans="69:207" x14ac:dyDescent="0.25">
      <c r="BQ64" s="158" t="str">
        <f t="shared" si="87"/>
        <v/>
      </c>
      <c r="CB64" s="158" t="str">
        <f t="shared" si="88"/>
        <v/>
      </c>
      <c r="CN64" s="225">
        <f t="shared" ca="1" si="68"/>
        <v>44984</v>
      </c>
      <c r="CO64" s="226">
        <f t="array" aca="1" ref="CO64" ca="1">IF(NETWORKDAYS.INTL(CN64,CN64,weekendOption,holidaysList)=1,MAX($CO$6:CO63)+1,"")</f>
        <v>40</v>
      </c>
      <c r="CZ64" s="228"/>
      <c r="FR64" s="164">
        <f t="shared" si="89"/>
        <v>4</v>
      </c>
      <c r="FS64" s="164" t="str">
        <f t="shared" ca="1" si="56"/>
        <v/>
      </c>
      <c r="FT64" s="197" t="s">
        <v>67</v>
      </c>
      <c r="FU64" s="164" t="str">
        <f t="shared" ca="1" si="57"/>
        <v/>
      </c>
      <c r="FV64" s="221" t="str">
        <f t="shared" ca="1" si="80"/>
        <v/>
      </c>
    </row>
    <row r="65" spans="69:178" x14ac:dyDescent="0.25">
      <c r="BQ65" s="158" t="str">
        <f t="shared" si="87"/>
        <v/>
      </c>
      <c r="CB65" s="158" t="str">
        <f t="shared" si="88"/>
        <v>-</v>
      </c>
      <c r="CN65" s="225">
        <f t="shared" ca="1" si="68"/>
        <v>44985</v>
      </c>
      <c r="CO65" s="226">
        <f t="array" aca="1" ref="CO65" ca="1">IF(NETWORKDAYS.INTL(CN65,CN65,weekendOption,holidaysList)=1,MAX($CO$6:CO64)+1,"")</f>
        <v>41</v>
      </c>
      <c r="CZ65" s="228"/>
      <c r="FR65" s="164">
        <f t="shared" si="89"/>
        <v>4</v>
      </c>
      <c r="FS65" s="164" t="str">
        <f t="shared" ca="1" si="56"/>
        <v/>
      </c>
      <c r="FT65" s="197" t="s">
        <v>68</v>
      </c>
      <c r="FU65" s="164" t="str">
        <f t="shared" ca="1" si="57"/>
        <v/>
      </c>
      <c r="FV65" s="221" t="str">
        <f t="shared" ca="1" si="80"/>
        <v/>
      </c>
    </row>
    <row r="66" spans="69:178" x14ac:dyDescent="0.25">
      <c r="BQ66" s="158" t="str">
        <f t="shared" si="87"/>
        <v/>
      </c>
      <c r="CB66" s="158" t="str">
        <f t="shared" si="88"/>
        <v>-</v>
      </c>
      <c r="CN66" s="225">
        <f t="shared" ca="1" si="68"/>
        <v>44986</v>
      </c>
      <c r="CO66" s="226">
        <f t="array" aca="1" ref="CO66" ca="1">IF(NETWORKDAYS.INTL(CN66,CN66,weekendOption,holidaysList)=1,MAX($CO$6:CO65)+1,"")</f>
        <v>42</v>
      </c>
      <c r="CZ66" s="228"/>
      <c r="FR66" s="164">
        <f t="shared" si="89"/>
        <v>4</v>
      </c>
      <c r="FS66" s="164" t="str">
        <f t="shared" ca="1" si="56"/>
        <v/>
      </c>
      <c r="FT66" s="197" t="s">
        <v>69</v>
      </c>
      <c r="FU66" s="164" t="str">
        <f t="shared" ca="1" si="57"/>
        <v/>
      </c>
      <c r="FV66" s="221" t="str">
        <f t="shared" ca="1" si="80"/>
        <v/>
      </c>
    </row>
    <row r="67" spans="69:178" x14ac:dyDescent="0.25">
      <c r="BQ67" s="158" t="str">
        <f t="shared" ref="BQ67:BQ78" si="90">BL7</f>
        <v/>
      </c>
      <c r="CB67" s="158" t="str">
        <f t="shared" ref="CB67:CB78" si="91">BW7</f>
        <v/>
      </c>
      <c r="CN67" s="225">
        <f t="shared" ca="1" si="68"/>
        <v>44987</v>
      </c>
      <c r="CO67" s="226">
        <f t="array" aca="1" ref="CO67" ca="1">IF(NETWORKDAYS.INTL(CN67,CN67,weekendOption,holidaysList)=1,MAX($CO$6:CO66)+1,"")</f>
        <v>43</v>
      </c>
      <c r="CZ67" s="228"/>
      <c r="FR67" s="164">
        <f>FR66+1</f>
        <v>5</v>
      </c>
      <c r="FS67" s="164" t="str">
        <f t="shared" ca="1" si="56"/>
        <v/>
      </c>
      <c r="FT67" s="197" t="s">
        <v>58</v>
      </c>
      <c r="FU67" s="164" t="str">
        <f t="shared" ca="1" si="57"/>
        <v/>
      </c>
      <c r="FV67" s="221" t="str">
        <f t="shared" ca="1" si="80"/>
        <v/>
      </c>
    </row>
    <row r="68" spans="69:178" x14ac:dyDescent="0.25">
      <c r="BQ68" s="158" t="str">
        <f t="shared" si="90"/>
        <v/>
      </c>
      <c r="CB68" s="158" t="str">
        <f t="shared" si="91"/>
        <v/>
      </c>
      <c r="CN68" s="225">
        <f t="shared" ca="1" si="68"/>
        <v>44988</v>
      </c>
      <c r="CO68" s="226">
        <f t="array" aca="1" ref="CO68" ca="1">IF(NETWORKDAYS.INTL(CN68,CN68,weekendOption,holidaysList)=1,MAX($CO$6:CO67)+1,"")</f>
        <v>44</v>
      </c>
      <c r="CZ68" s="228"/>
      <c r="FR68" s="164">
        <f>FR67</f>
        <v>5</v>
      </c>
      <c r="FS68" s="164" t="str">
        <f t="shared" ca="1" si="56"/>
        <v/>
      </c>
      <c r="FT68" s="197" t="s">
        <v>59</v>
      </c>
      <c r="FU68" s="164" t="str">
        <f t="shared" ca="1" si="57"/>
        <v/>
      </c>
      <c r="FV68" s="221" t="str">
        <f t="shared" ca="1" si="80"/>
        <v/>
      </c>
    </row>
    <row r="69" spans="69:178" x14ac:dyDescent="0.25">
      <c r="BQ69" s="158" t="str">
        <f t="shared" si="90"/>
        <v/>
      </c>
      <c r="CB69" s="158" t="str">
        <f t="shared" si="91"/>
        <v/>
      </c>
      <c r="CN69" s="225">
        <f t="shared" ca="1" si="68"/>
        <v>44989</v>
      </c>
      <c r="CO69" s="226" t="str">
        <f t="array" aca="1" ref="CO69" ca="1">IF(NETWORKDAYS.INTL(CN69,CN69,weekendOption,holidaysList)=1,MAX($CO$6:CO68)+1,"")</f>
        <v/>
      </c>
      <c r="CZ69" s="228"/>
      <c r="FR69" s="164">
        <f t="shared" ref="FR69:FR78" si="92">FR68</f>
        <v>5</v>
      </c>
      <c r="FS69" s="164" t="str">
        <f t="shared" ca="1" si="56"/>
        <v/>
      </c>
      <c r="FT69" s="197" t="s">
        <v>60</v>
      </c>
      <c r="FU69" s="164" t="str">
        <f t="shared" ca="1" si="57"/>
        <v/>
      </c>
      <c r="FV69" s="221" t="str">
        <f t="shared" ca="1" si="80"/>
        <v/>
      </c>
    </row>
    <row r="70" spans="69:178" x14ac:dyDescent="0.25">
      <c r="BQ70" s="158" t="str">
        <f t="shared" si="90"/>
        <v/>
      </c>
      <c r="CB70" s="158" t="str">
        <f t="shared" si="91"/>
        <v/>
      </c>
      <c r="CN70" s="225">
        <f t="shared" ca="1" si="68"/>
        <v>44990</v>
      </c>
      <c r="CO70" s="226" t="str">
        <f t="array" aca="1" ref="CO70" ca="1">IF(NETWORKDAYS.INTL(CN70,CN70,weekendOption,holidaysList)=1,MAX($CO$6:CO69)+1,"")</f>
        <v/>
      </c>
      <c r="CZ70" s="228"/>
      <c r="FR70" s="164">
        <f t="shared" si="92"/>
        <v>5</v>
      </c>
      <c r="FS70" s="164" t="str">
        <f t="shared" ca="1" si="56"/>
        <v/>
      </c>
      <c r="FT70" s="197" t="s">
        <v>61</v>
      </c>
      <c r="FU70" s="164" t="str">
        <f t="shared" ca="1" si="57"/>
        <v/>
      </c>
      <c r="FV70" s="221" t="str">
        <f t="shared" ca="1" si="80"/>
        <v/>
      </c>
    </row>
    <row r="71" spans="69:178" x14ac:dyDescent="0.25">
      <c r="BQ71" s="158" t="str">
        <f t="shared" si="90"/>
        <v/>
      </c>
      <c r="CB71" s="158" t="str">
        <f t="shared" si="91"/>
        <v/>
      </c>
      <c r="CN71" s="225">
        <f t="shared" ca="1" si="68"/>
        <v>44991</v>
      </c>
      <c r="CO71" s="226">
        <f t="array" aca="1" ref="CO71" ca="1">IF(NETWORKDAYS.INTL(CN71,CN71,weekendOption,holidaysList)=1,MAX($CO$6:CO70)+1,"")</f>
        <v>45</v>
      </c>
      <c r="CZ71" s="228"/>
      <c r="FR71" s="164">
        <f t="shared" si="92"/>
        <v>5</v>
      </c>
      <c r="FS71" s="164" t="str">
        <f t="shared" ca="1" si="56"/>
        <v/>
      </c>
      <c r="FT71" s="197" t="s">
        <v>62</v>
      </c>
      <c r="FU71" s="164" t="str">
        <f t="shared" ca="1" si="57"/>
        <v/>
      </c>
      <c r="FV71" s="221" t="str">
        <f t="shared" ca="1" si="80"/>
        <v/>
      </c>
    </row>
    <row r="72" spans="69:178" x14ac:dyDescent="0.25">
      <c r="BQ72" s="158" t="str">
        <f t="shared" si="90"/>
        <v/>
      </c>
      <c r="CB72" s="158" t="str">
        <f t="shared" si="91"/>
        <v/>
      </c>
      <c r="CN72" s="225">
        <f t="shared" ca="1" si="68"/>
        <v>44992</v>
      </c>
      <c r="CO72" s="226">
        <f t="array" aca="1" ref="CO72" ca="1">IF(NETWORKDAYS.INTL(CN72,CN72,weekendOption,holidaysList)=1,MAX($CO$6:CO71)+1,"")</f>
        <v>46</v>
      </c>
      <c r="CZ72" s="228"/>
      <c r="FR72" s="164">
        <f t="shared" si="92"/>
        <v>5</v>
      </c>
      <c r="FS72" s="164" t="str">
        <f t="shared" ref="FS72:FS126" ca="1" si="93">IFERROR(IF($FO$5&gt;=FR72,$FO$7+FR72,""),"")</f>
        <v/>
      </c>
      <c r="FT72" s="197" t="s">
        <v>63</v>
      </c>
      <c r="FU72" s="164" t="str">
        <f t="shared" ref="FU72:FU126" ca="1" si="94">IF(LEN(FS72)&gt;0,FS72&amp;"-"&amp;FT72,"")</f>
        <v/>
      </c>
      <c r="FV72" s="221" t="str">
        <f t="shared" ref="FV72:FV126" ca="1" si="95">IFERROR(DATE(FS72,MATCH(FT72,$CH$24:$CH$35,0),1),"")</f>
        <v/>
      </c>
    </row>
    <row r="73" spans="69:178" x14ac:dyDescent="0.25">
      <c r="BQ73" s="158" t="str">
        <f t="shared" si="90"/>
        <v/>
      </c>
      <c r="CB73" s="158" t="str">
        <f t="shared" si="91"/>
        <v/>
      </c>
      <c r="CN73" s="225">
        <f t="shared" ref="CN73:CN136" ca="1" si="96">CN72+1</f>
        <v>44993</v>
      </c>
      <c r="CO73" s="226">
        <f t="array" aca="1" ref="CO73" ca="1">IF(NETWORKDAYS.INTL(CN73,CN73,weekendOption,holidaysList)=1,MAX($CO$6:CO72)+1,"")</f>
        <v>47</v>
      </c>
      <c r="CZ73" s="228"/>
      <c r="FR73" s="164">
        <f t="shared" si="92"/>
        <v>5</v>
      </c>
      <c r="FS73" s="164" t="str">
        <f t="shared" ca="1" si="93"/>
        <v/>
      </c>
      <c r="FT73" s="197" t="s">
        <v>64</v>
      </c>
      <c r="FU73" s="164" t="str">
        <f t="shared" ca="1" si="94"/>
        <v/>
      </c>
      <c r="FV73" s="221" t="str">
        <f t="shared" ca="1" si="95"/>
        <v/>
      </c>
    </row>
    <row r="74" spans="69:178" x14ac:dyDescent="0.25">
      <c r="BQ74" s="158" t="str">
        <f t="shared" si="90"/>
        <v/>
      </c>
      <c r="CB74" s="158" t="str">
        <f t="shared" si="91"/>
        <v/>
      </c>
      <c r="CN74" s="225">
        <f t="shared" ca="1" si="96"/>
        <v>44994</v>
      </c>
      <c r="CO74" s="226">
        <f t="array" aca="1" ref="CO74" ca="1">IF(NETWORKDAYS.INTL(CN74,CN74,weekendOption,holidaysList)=1,MAX($CO$6:CO73)+1,"")</f>
        <v>48</v>
      </c>
      <c r="CZ74" s="228"/>
      <c r="FR74" s="164">
        <f t="shared" si="92"/>
        <v>5</v>
      </c>
      <c r="FS74" s="164" t="str">
        <f t="shared" ca="1" si="93"/>
        <v/>
      </c>
      <c r="FT74" s="197" t="s">
        <v>65</v>
      </c>
      <c r="FU74" s="164" t="str">
        <f t="shared" ca="1" si="94"/>
        <v/>
      </c>
      <c r="FV74" s="221" t="str">
        <f t="shared" ca="1" si="95"/>
        <v/>
      </c>
    </row>
    <row r="75" spans="69:178" x14ac:dyDescent="0.25">
      <c r="BQ75" s="158" t="str">
        <f t="shared" si="90"/>
        <v/>
      </c>
      <c r="CB75" s="158" t="str">
        <f t="shared" si="91"/>
        <v/>
      </c>
      <c r="CN75" s="225">
        <f t="shared" ca="1" si="96"/>
        <v>44995</v>
      </c>
      <c r="CO75" s="226">
        <f t="array" aca="1" ref="CO75" ca="1">IF(NETWORKDAYS.INTL(CN75,CN75,weekendOption,holidaysList)=1,MAX($CO$6:CO74)+1,"")</f>
        <v>49</v>
      </c>
      <c r="CZ75" s="228"/>
      <c r="FR75" s="164">
        <f t="shared" si="92"/>
        <v>5</v>
      </c>
      <c r="FS75" s="164" t="str">
        <f t="shared" ca="1" si="93"/>
        <v/>
      </c>
      <c r="FT75" s="197" t="s">
        <v>66</v>
      </c>
      <c r="FU75" s="164" t="str">
        <f t="shared" ca="1" si="94"/>
        <v/>
      </c>
      <c r="FV75" s="221" t="str">
        <f t="shared" ca="1" si="95"/>
        <v/>
      </c>
    </row>
    <row r="76" spans="69:178" x14ac:dyDescent="0.25">
      <c r="BQ76" s="158" t="str">
        <f t="shared" si="90"/>
        <v/>
      </c>
      <c r="CB76" s="158" t="str">
        <f t="shared" si="91"/>
        <v/>
      </c>
      <c r="CN76" s="225">
        <f t="shared" ca="1" si="96"/>
        <v>44996</v>
      </c>
      <c r="CO76" s="226" t="str">
        <f t="array" aca="1" ref="CO76" ca="1">IF(NETWORKDAYS.INTL(CN76,CN76,weekendOption,holidaysList)=1,MAX($CO$6:CO75)+1,"")</f>
        <v/>
      </c>
      <c r="CZ76" s="228"/>
      <c r="FR76" s="164">
        <f t="shared" si="92"/>
        <v>5</v>
      </c>
      <c r="FS76" s="164" t="str">
        <f t="shared" ca="1" si="93"/>
        <v/>
      </c>
      <c r="FT76" s="197" t="s">
        <v>67</v>
      </c>
      <c r="FU76" s="164" t="str">
        <f t="shared" ca="1" si="94"/>
        <v/>
      </c>
      <c r="FV76" s="221" t="str">
        <f t="shared" ca="1" si="95"/>
        <v/>
      </c>
    </row>
    <row r="77" spans="69:178" x14ac:dyDescent="0.25">
      <c r="BQ77" s="158" t="str">
        <f t="shared" si="90"/>
        <v/>
      </c>
      <c r="CB77" s="158" t="str">
        <f t="shared" si="91"/>
        <v>-</v>
      </c>
      <c r="CN77" s="225">
        <f t="shared" ca="1" si="96"/>
        <v>44997</v>
      </c>
      <c r="CO77" s="226" t="str">
        <f t="array" aca="1" ref="CO77" ca="1">IF(NETWORKDAYS.INTL(CN77,CN77,weekendOption,holidaysList)=1,MAX($CO$6:CO76)+1,"")</f>
        <v/>
      </c>
      <c r="CZ77" s="228"/>
      <c r="FR77" s="164">
        <f t="shared" si="92"/>
        <v>5</v>
      </c>
      <c r="FS77" s="164" t="str">
        <f t="shared" ca="1" si="93"/>
        <v/>
      </c>
      <c r="FT77" s="197" t="s">
        <v>68</v>
      </c>
      <c r="FU77" s="164" t="str">
        <f t="shared" ca="1" si="94"/>
        <v/>
      </c>
      <c r="FV77" s="221" t="str">
        <f t="shared" ca="1" si="95"/>
        <v/>
      </c>
    </row>
    <row r="78" spans="69:178" x14ac:dyDescent="0.25">
      <c r="BQ78" s="158" t="str">
        <f t="shared" si="90"/>
        <v/>
      </c>
      <c r="CB78" s="158" t="str">
        <f t="shared" si="91"/>
        <v>-</v>
      </c>
      <c r="CN78" s="225">
        <f t="shared" ca="1" si="96"/>
        <v>44998</v>
      </c>
      <c r="CO78" s="226">
        <f t="array" aca="1" ref="CO78" ca="1">IF(NETWORKDAYS.INTL(CN78,CN78,weekendOption,holidaysList)=1,MAX($CO$6:CO77)+1,"")</f>
        <v>50</v>
      </c>
      <c r="CZ78" s="228"/>
      <c r="FR78" s="164">
        <f t="shared" si="92"/>
        <v>5</v>
      </c>
      <c r="FS78" s="164" t="str">
        <f t="shared" ca="1" si="93"/>
        <v/>
      </c>
      <c r="FT78" s="197" t="s">
        <v>69</v>
      </c>
      <c r="FU78" s="164" t="str">
        <f t="shared" ca="1" si="94"/>
        <v/>
      </c>
      <c r="FV78" s="221" t="str">
        <f t="shared" ca="1" si="95"/>
        <v/>
      </c>
    </row>
    <row r="79" spans="69:178" x14ac:dyDescent="0.25">
      <c r="BQ79" s="158" t="str">
        <f t="shared" ref="BQ79:BQ90" si="97">BM7</f>
        <v/>
      </c>
      <c r="CB79" s="158" t="str">
        <f t="shared" ref="CB79:CB90" si="98">BX7</f>
        <v/>
      </c>
      <c r="CN79" s="225">
        <f t="shared" ca="1" si="96"/>
        <v>44999</v>
      </c>
      <c r="CO79" s="226">
        <f t="array" aca="1" ref="CO79" ca="1">IF(NETWORKDAYS.INTL(CN79,CN79,weekendOption,holidaysList)=1,MAX($CO$6:CO78)+1,"")</f>
        <v>51</v>
      </c>
      <c r="CZ79" s="228"/>
      <c r="FR79" s="164">
        <f>FR78+1</f>
        <v>6</v>
      </c>
      <c r="FS79" s="164" t="str">
        <f t="shared" ca="1" si="93"/>
        <v/>
      </c>
      <c r="FT79" s="197" t="s">
        <v>58</v>
      </c>
      <c r="FU79" s="164" t="str">
        <f t="shared" ca="1" si="94"/>
        <v/>
      </c>
      <c r="FV79" s="221" t="str">
        <f t="shared" ca="1" si="95"/>
        <v/>
      </c>
    </row>
    <row r="80" spans="69:178" x14ac:dyDescent="0.25">
      <c r="BQ80" s="158" t="str">
        <f t="shared" si="97"/>
        <v/>
      </c>
      <c r="CB80" s="158" t="str">
        <f t="shared" si="98"/>
        <v/>
      </c>
      <c r="CN80" s="225">
        <f t="shared" ca="1" si="96"/>
        <v>45000</v>
      </c>
      <c r="CO80" s="226">
        <f t="array" aca="1" ref="CO80" ca="1">IF(NETWORKDAYS.INTL(CN80,CN80,weekendOption,holidaysList)=1,MAX($CO$6:CO79)+1,"")</f>
        <v>52</v>
      </c>
      <c r="CZ80" s="228"/>
      <c r="FR80" s="164">
        <f>FR79</f>
        <v>6</v>
      </c>
      <c r="FS80" s="164" t="str">
        <f t="shared" ca="1" si="93"/>
        <v/>
      </c>
      <c r="FT80" s="197" t="s">
        <v>59</v>
      </c>
      <c r="FU80" s="164" t="str">
        <f t="shared" ca="1" si="94"/>
        <v/>
      </c>
      <c r="FV80" s="221" t="str">
        <f t="shared" ca="1" si="95"/>
        <v/>
      </c>
    </row>
    <row r="81" spans="69:178" x14ac:dyDescent="0.25">
      <c r="BQ81" s="158" t="str">
        <f t="shared" si="97"/>
        <v/>
      </c>
      <c r="CB81" s="158" t="str">
        <f t="shared" si="98"/>
        <v/>
      </c>
      <c r="CN81" s="225">
        <f t="shared" ca="1" si="96"/>
        <v>45001</v>
      </c>
      <c r="CO81" s="226">
        <f t="array" aca="1" ref="CO81" ca="1">IF(NETWORKDAYS.INTL(CN81,CN81,weekendOption,holidaysList)=1,MAX($CO$6:CO80)+1,"")</f>
        <v>53</v>
      </c>
      <c r="CZ81" s="228"/>
      <c r="FR81" s="164">
        <f t="shared" ref="FR81:FR90" si="99">FR80</f>
        <v>6</v>
      </c>
      <c r="FS81" s="164" t="str">
        <f t="shared" ca="1" si="93"/>
        <v/>
      </c>
      <c r="FT81" s="197" t="s">
        <v>60</v>
      </c>
      <c r="FU81" s="164" t="str">
        <f t="shared" ca="1" si="94"/>
        <v/>
      </c>
      <c r="FV81" s="221" t="str">
        <f t="shared" ca="1" si="95"/>
        <v/>
      </c>
    </row>
    <row r="82" spans="69:178" x14ac:dyDescent="0.25">
      <c r="BQ82" s="158" t="str">
        <f t="shared" si="97"/>
        <v/>
      </c>
      <c r="CB82" s="158" t="str">
        <f t="shared" si="98"/>
        <v/>
      </c>
      <c r="CN82" s="225">
        <f t="shared" ca="1" si="96"/>
        <v>45002</v>
      </c>
      <c r="CO82" s="226">
        <f t="array" aca="1" ref="CO82" ca="1">IF(NETWORKDAYS.INTL(CN82,CN82,weekendOption,holidaysList)=1,MAX($CO$6:CO81)+1,"")</f>
        <v>54</v>
      </c>
      <c r="CZ82" s="228"/>
      <c r="FR82" s="164">
        <f t="shared" si="99"/>
        <v>6</v>
      </c>
      <c r="FS82" s="164" t="str">
        <f t="shared" ca="1" si="93"/>
        <v/>
      </c>
      <c r="FT82" s="197" t="s">
        <v>61</v>
      </c>
      <c r="FU82" s="164" t="str">
        <f t="shared" ca="1" si="94"/>
        <v/>
      </c>
      <c r="FV82" s="221" t="str">
        <f t="shared" ca="1" si="95"/>
        <v/>
      </c>
    </row>
    <row r="83" spans="69:178" x14ac:dyDescent="0.25">
      <c r="BQ83" s="158" t="str">
        <f t="shared" si="97"/>
        <v/>
      </c>
      <c r="CB83" s="158" t="str">
        <f t="shared" si="98"/>
        <v/>
      </c>
      <c r="CN83" s="225">
        <f t="shared" ca="1" si="96"/>
        <v>45003</v>
      </c>
      <c r="CO83" s="226" t="str">
        <f t="array" aca="1" ref="CO83" ca="1">IF(NETWORKDAYS.INTL(CN83,CN83,weekendOption,holidaysList)=1,MAX($CO$6:CO82)+1,"")</f>
        <v/>
      </c>
      <c r="CZ83" s="228"/>
      <c r="FR83" s="164">
        <f t="shared" si="99"/>
        <v>6</v>
      </c>
      <c r="FS83" s="164" t="str">
        <f t="shared" ca="1" si="93"/>
        <v/>
      </c>
      <c r="FT83" s="197" t="s">
        <v>62</v>
      </c>
      <c r="FU83" s="164" t="str">
        <f t="shared" ca="1" si="94"/>
        <v/>
      </c>
      <c r="FV83" s="221" t="str">
        <f t="shared" ca="1" si="95"/>
        <v/>
      </c>
    </row>
    <row r="84" spans="69:178" x14ac:dyDescent="0.25">
      <c r="BQ84" s="158" t="str">
        <f t="shared" si="97"/>
        <v/>
      </c>
      <c r="CB84" s="158" t="str">
        <f t="shared" si="98"/>
        <v/>
      </c>
      <c r="CN84" s="225">
        <f t="shared" ca="1" si="96"/>
        <v>45004</v>
      </c>
      <c r="CO84" s="226" t="str">
        <f t="array" aca="1" ref="CO84" ca="1">IF(NETWORKDAYS.INTL(CN84,CN84,weekendOption,holidaysList)=1,MAX($CO$6:CO83)+1,"")</f>
        <v/>
      </c>
      <c r="CZ84" s="228"/>
      <c r="FR84" s="164">
        <f t="shared" si="99"/>
        <v>6</v>
      </c>
      <c r="FS84" s="164" t="str">
        <f t="shared" ca="1" si="93"/>
        <v/>
      </c>
      <c r="FT84" s="197" t="s">
        <v>63</v>
      </c>
      <c r="FU84" s="164" t="str">
        <f t="shared" ca="1" si="94"/>
        <v/>
      </c>
      <c r="FV84" s="221" t="str">
        <f t="shared" ca="1" si="95"/>
        <v/>
      </c>
    </row>
    <row r="85" spans="69:178" x14ac:dyDescent="0.25">
      <c r="BQ85" s="158" t="str">
        <f t="shared" si="97"/>
        <v/>
      </c>
      <c r="CB85" s="158" t="str">
        <f t="shared" si="98"/>
        <v/>
      </c>
      <c r="CN85" s="225">
        <f t="shared" ca="1" si="96"/>
        <v>45005</v>
      </c>
      <c r="CO85" s="226">
        <f t="array" aca="1" ref="CO85" ca="1">IF(NETWORKDAYS.INTL(CN85,CN85,weekendOption,holidaysList)=1,MAX($CO$6:CO84)+1,"")</f>
        <v>55</v>
      </c>
      <c r="CZ85" s="228"/>
      <c r="FR85" s="164">
        <f t="shared" si="99"/>
        <v>6</v>
      </c>
      <c r="FS85" s="164" t="str">
        <f t="shared" ca="1" si="93"/>
        <v/>
      </c>
      <c r="FT85" s="197" t="s">
        <v>64</v>
      </c>
      <c r="FU85" s="164" t="str">
        <f t="shared" ca="1" si="94"/>
        <v/>
      </c>
      <c r="FV85" s="221" t="str">
        <f t="shared" ca="1" si="95"/>
        <v/>
      </c>
    </row>
    <row r="86" spans="69:178" x14ac:dyDescent="0.25">
      <c r="BQ86" s="158" t="str">
        <f t="shared" si="97"/>
        <v/>
      </c>
      <c r="CB86" s="158" t="str">
        <f t="shared" si="98"/>
        <v/>
      </c>
      <c r="CN86" s="225">
        <f t="shared" ca="1" si="96"/>
        <v>45006</v>
      </c>
      <c r="CO86" s="226">
        <f t="array" aca="1" ref="CO86" ca="1">IF(NETWORKDAYS.INTL(CN86,CN86,weekendOption,holidaysList)=1,MAX($CO$6:CO85)+1,"")</f>
        <v>56</v>
      </c>
      <c r="CZ86" s="228"/>
      <c r="FR86" s="164">
        <f t="shared" si="99"/>
        <v>6</v>
      </c>
      <c r="FS86" s="164" t="str">
        <f t="shared" ca="1" si="93"/>
        <v/>
      </c>
      <c r="FT86" s="197" t="s">
        <v>65</v>
      </c>
      <c r="FU86" s="164" t="str">
        <f t="shared" ca="1" si="94"/>
        <v/>
      </c>
      <c r="FV86" s="221" t="str">
        <f t="shared" ca="1" si="95"/>
        <v/>
      </c>
    </row>
    <row r="87" spans="69:178" x14ac:dyDescent="0.25">
      <c r="BQ87" s="158" t="str">
        <f t="shared" si="97"/>
        <v/>
      </c>
      <c r="CB87" s="158" t="str">
        <f t="shared" si="98"/>
        <v/>
      </c>
      <c r="CN87" s="225">
        <f t="shared" ca="1" si="96"/>
        <v>45007</v>
      </c>
      <c r="CO87" s="226">
        <f t="array" aca="1" ref="CO87" ca="1">IF(NETWORKDAYS.INTL(CN87,CN87,weekendOption,holidaysList)=1,MAX($CO$6:CO86)+1,"")</f>
        <v>57</v>
      </c>
      <c r="CZ87" s="228"/>
      <c r="FR87" s="164">
        <f t="shared" si="99"/>
        <v>6</v>
      </c>
      <c r="FS87" s="164" t="str">
        <f t="shared" ca="1" si="93"/>
        <v/>
      </c>
      <c r="FT87" s="197" t="s">
        <v>66</v>
      </c>
      <c r="FU87" s="164" t="str">
        <f t="shared" ca="1" si="94"/>
        <v/>
      </c>
      <c r="FV87" s="221" t="str">
        <f t="shared" ca="1" si="95"/>
        <v/>
      </c>
    </row>
    <row r="88" spans="69:178" x14ac:dyDescent="0.25">
      <c r="BQ88" s="158" t="str">
        <f t="shared" si="97"/>
        <v/>
      </c>
      <c r="CB88" s="158" t="str">
        <f t="shared" si="98"/>
        <v/>
      </c>
      <c r="CN88" s="225">
        <f t="shared" ca="1" si="96"/>
        <v>45008</v>
      </c>
      <c r="CO88" s="226">
        <f t="array" aca="1" ref="CO88" ca="1">IF(NETWORKDAYS.INTL(CN88,CN88,weekendOption,holidaysList)=1,MAX($CO$6:CO87)+1,"")</f>
        <v>58</v>
      </c>
      <c r="CZ88" s="228"/>
      <c r="FR88" s="164">
        <f t="shared" si="99"/>
        <v>6</v>
      </c>
      <c r="FS88" s="164" t="str">
        <f t="shared" ca="1" si="93"/>
        <v/>
      </c>
      <c r="FT88" s="197" t="s">
        <v>67</v>
      </c>
      <c r="FU88" s="164" t="str">
        <f t="shared" ca="1" si="94"/>
        <v/>
      </c>
      <c r="FV88" s="221" t="str">
        <f t="shared" ca="1" si="95"/>
        <v/>
      </c>
    </row>
    <row r="89" spans="69:178" x14ac:dyDescent="0.25">
      <c r="BQ89" s="158" t="str">
        <f t="shared" si="97"/>
        <v/>
      </c>
      <c r="CB89" s="158" t="str">
        <f t="shared" si="98"/>
        <v>-</v>
      </c>
      <c r="CN89" s="225">
        <f t="shared" ca="1" si="96"/>
        <v>45009</v>
      </c>
      <c r="CO89" s="226">
        <f t="array" aca="1" ref="CO89" ca="1">IF(NETWORKDAYS.INTL(CN89,CN89,weekendOption,holidaysList)=1,MAX($CO$6:CO88)+1,"")</f>
        <v>59</v>
      </c>
      <c r="CZ89" s="228"/>
      <c r="FR89" s="164">
        <f t="shared" si="99"/>
        <v>6</v>
      </c>
      <c r="FS89" s="164" t="str">
        <f t="shared" ca="1" si="93"/>
        <v/>
      </c>
      <c r="FT89" s="197" t="s">
        <v>68</v>
      </c>
      <c r="FU89" s="164" t="str">
        <f t="shared" ca="1" si="94"/>
        <v/>
      </c>
      <c r="FV89" s="221" t="str">
        <f t="shared" ca="1" si="95"/>
        <v/>
      </c>
    </row>
    <row r="90" spans="69:178" x14ac:dyDescent="0.25">
      <c r="BQ90" s="158" t="str">
        <f t="shared" si="97"/>
        <v/>
      </c>
      <c r="CB90" s="158" t="str">
        <f t="shared" si="98"/>
        <v>-</v>
      </c>
      <c r="CN90" s="225">
        <f t="shared" ca="1" si="96"/>
        <v>45010</v>
      </c>
      <c r="CO90" s="226" t="str">
        <f t="array" aca="1" ref="CO90" ca="1">IF(NETWORKDAYS.INTL(CN90,CN90,weekendOption,holidaysList)=1,MAX($CO$6:CO89)+1,"")</f>
        <v/>
      </c>
      <c r="CZ90" s="228"/>
      <c r="FR90" s="164">
        <f t="shared" si="99"/>
        <v>6</v>
      </c>
      <c r="FS90" s="164" t="str">
        <f t="shared" ca="1" si="93"/>
        <v/>
      </c>
      <c r="FT90" s="197" t="s">
        <v>69</v>
      </c>
      <c r="FU90" s="164" t="str">
        <f t="shared" ca="1" si="94"/>
        <v/>
      </c>
      <c r="FV90" s="221" t="str">
        <f t="shared" ca="1" si="95"/>
        <v/>
      </c>
    </row>
    <row r="91" spans="69:178" x14ac:dyDescent="0.25">
      <c r="BQ91" s="158" t="str">
        <f t="shared" ref="BQ91:BQ102" si="100">BN7</f>
        <v/>
      </c>
      <c r="CB91" s="158" t="str">
        <f t="shared" ref="CB91:CB102" si="101">BY7</f>
        <v/>
      </c>
      <c r="CN91" s="225">
        <f t="shared" ca="1" si="96"/>
        <v>45011</v>
      </c>
      <c r="CO91" s="226" t="str">
        <f t="array" aca="1" ref="CO91" ca="1">IF(NETWORKDAYS.INTL(CN91,CN91,weekendOption,holidaysList)=1,MAX($CO$6:CO90)+1,"")</f>
        <v/>
      </c>
      <c r="CZ91" s="228"/>
      <c r="FR91" s="164">
        <f>FR90+1</f>
        <v>7</v>
      </c>
      <c r="FS91" s="164" t="str">
        <f t="shared" ca="1" si="93"/>
        <v/>
      </c>
      <c r="FT91" s="197" t="s">
        <v>58</v>
      </c>
      <c r="FU91" s="164" t="str">
        <f t="shared" ca="1" si="94"/>
        <v/>
      </c>
      <c r="FV91" s="221" t="str">
        <f t="shared" ca="1" si="95"/>
        <v/>
      </c>
    </row>
    <row r="92" spans="69:178" x14ac:dyDescent="0.25">
      <c r="BQ92" s="158" t="str">
        <f t="shared" si="100"/>
        <v/>
      </c>
      <c r="CB92" s="158" t="str">
        <f t="shared" si="101"/>
        <v/>
      </c>
      <c r="CN92" s="225">
        <f t="shared" ca="1" si="96"/>
        <v>45012</v>
      </c>
      <c r="CO92" s="226">
        <f t="array" aca="1" ref="CO92" ca="1">IF(NETWORKDAYS.INTL(CN92,CN92,weekendOption,holidaysList)=1,MAX($CO$6:CO91)+1,"")</f>
        <v>60</v>
      </c>
      <c r="CZ92" s="228"/>
      <c r="FR92" s="164">
        <f>FR91</f>
        <v>7</v>
      </c>
      <c r="FS92" s="164" t="str">
        <f t="shared" ca="1" si="93"/>
        <v/>
      </c>
      <c r="FT92" s="197" t="s">
        <v>59</v>
      </c>
      <c r="FU92" s="164" t="str">
        <f t="shared" ca="1" si="94"/>
        <v/>
      </c>
      <c r="FV92" s="221" t="str">
        <f t="shared" ca="1" si="95"/>
        <v/>
      </c>
    </row>
    <row r="93" spans="69:178" x14ac:dyDescent="0.25">
      <c r="BQ93" s="158" t="str">
        <f t="shared" si="100"/>
        <v/>
      </c>
      <c r="CB93" s="158" t="str">
        <f t="shared" si="101"/>
        <v/>
      </c>
      <c r="CN93" s="225">
        <f t="shared" ca="1" si="96"/>
        <v>45013</v>
      </c>
      <c r="CO93" s="226">
        <f t="array" aca="1" ref="CO93" ca="1">IF(NETWORKDAYS.INTL(CN93,CN93,weekendOption,holidaysList)=1,MAX($CO$6:CO92)+1,"")</f>
        <v>61</v>
      </c>
      <c r="CZ93" s="228"/>
      <c r="FR93" s="164">
        <f t="shared" ref="FR93:FR102" si="102">FR92</f>
        <v>7</v>
      </c>
      <c r="FS93" s="164" t="str">
        <f t="shared" ca="1" si="93"/>
        <v/>
      </c>
      <c r="FT93" s="197" t="s">
        <v>60</v>
      </c>
      <c r="FU93" s="164" t="str">
        <f t="shared" ca="1" si="94"/>
        <v/>
      </c>
      <c r="FV93" s="221" t="str">
        <f t="shared" ca="1" si="95"/>
        <v/>
      </c>
    </row>
    <row r="94" spans="69:178" x14ac:dyDescent="0.25">
      <c r="BQ94" s="158" t="str">
        <f t="shared" si="100"/>
        <v/>
      </c>
      <c r="CB94" s="158" t="str">
        <f t="shared" si="101"/>
        <v/>
      </c>
      <c r="CN94" s="225">
        <f t="shared" ca="1" si="96"/>
        <v>45014</v>
      </c>
      <c r="CO94" s="226">
        <f t="array" aca="1" ref="CO94" ca="1">IF(NETWORKDAYS.INTL(CN94,CN94,weekendOption,holidaysList)=1,MAX($CO$6:CO93)+1,"")</f>
        <v>62</v>
      </c>
      <c r="CZ94" s="228"/>
      <c r="FR94" s="164">
        <f t="shared" si="102"/>
        <v>7</v>
      </c>
      <c r="FS94" s="164" t="str">
        <f t="shared" ca="1" si="93"/>
        <v/>
      </c>
      <c r="FT94" s="197" t="s">
        <v>61</v>
      </c>
      <c r="FU94" s="164" t="str">
        <f t="shared" ca="1" si="94"/>
        <v/>
      </c>
      <c r="FV94" s="221" t="str">
        <f t="shared" ca="1" si="95"/>
        <v/>
      </c>
    </row>
    <row r="95" spans="69:178" x14ac:dyDescent="0.25">
      <c r="BQ95" s="158" t="str">
        <f t="shared" si="100"/>
        <v/>
      </c>
      <c r="CB95" s="158" t="str">
        <f t="shared" si="101"/>
        <v/>
      </c>
      <c r="CN95" s="225">
        <f t="shared" ca="1" si="96"/>
        <v>45015</v>
      </c>
      <c r="CO95" s="226">
        <f t="array" aca="1" ref="CO95" ca="1">IF(NETWORKDAYS.INTL(CN95,CN95,weekendOption,holidaysList)=1,MAX($CO$6:CO94)+1,"")</f>
        <v>63</v>
      </c>
      <c r="CZ95" s="228"/>
      <c r="FR95" s="164">
        <f t="shared" si="102"/>
        <v>7</v>
      </c>
      <c r="FS95" s="164" t="str">
        <f t="shared" ca="1" si="93"/>
        <v/>
      </c>
      <c r="FT95" s="197" t="s">
        <v>62</v>
      </c>
      <c r="FU95" s="164" t="str">
        <f t="shared" ca="1" si="94"/>
        <v/>
      </c>
      <c r="FV95" s="221" t="str">
        <f t="shared" ca="1" si="95"/>
        <v/>
      </c>
    </row>
    <row r="96" spans="69:178" x14ac:dyDescent="0.25">
      <c r="BQ96" s="158" t="str">
        <f t="shared" si="100"/>
        <v/>
      </c>
      <c r="CB96" s="158" t="str">
        <f t="shared" si="101"/>
        <v/>
      </c>
      <c r="CN96" s="225">
        <f t="shared" ca="1" si="96"/>
        <v>45016</v>
      </c>
      <c r="CO96" s="226">
        <f t="array" aca="1" ref="CO96" ca="1">IF(NETWORKDAYS.INTL(CN96,CN96,weekendOption,holidaysList)=1,MAX($CO$6:CO95)+1,"")</f>
        <v>64</v>
      </c>
      <c r="CZ96" s="228"/>
      <c r="FR96" s="164">
        <f t="shared" si="102"/>
        <v>7</v>
      </c>
      <c r="FS96" s="164" t="str">
        <f t="shared" ca="1" si="93"/>
        <v/>
      </c>
      <c r="FT96" s="197" t="s">
        <v>63</v>
      </c>
      <c r="FU96" s="164" t="str">
        <f t="shared" ca="1" si="94"/>
        <v/>
      </c>
      <c r="FV96" s="221" t="str">
        <f t="shared" ca="1" si="95"/>
        <v/>
      </c>
    </row>
    <row r="97" spans="69:178" x14ac:dyDescent="0.25">
      <c r="BQ97" s="158" t="str">
        <f t="shared" si="100"/>
        <v/>
      </c>
      <c r="CB97" s="158" t="str">
        <f t="shared" si="101"/>
        <v/>
      </c>
      <c r="CN97" s="225">
        <f t="shared" ca="1" si="96"/>
        <v>45017</v>
      </c>
      <c r="CO97" s="226" t="str">
        <f t="array" aca="1" ref="CO97" ca="1">IF(NETWORKDAYS.INTL(CN97,CN97,weekendOption,holidaysList)=1,MAX($CO$6:CO96)+1,"")</f>
        <v/>
      </c>
      <c r="CZ97" s="228"/>
      <c r="FR97" s="164">
        <f t="shared" si="102"/>
        <v>7</v>
      </c>
      <c r="FS97" s="164" t="str">
        <f t="shared" ca="1" si="93"/>
        <v/>
      </c>
      <c r="FT97" s="197" t="s">
        <v>64</v>
      </c>
      <c r="FU97" s="164" t="str">
        <f t="shared" ca="1" si="94"/>
        <v/>
      </c>
      <c r="FV97" s="221" t="str">
        <f t="shared" ca="1" si="95"/>
        <v/>
      </c>
    </row>
    <row r="98" spans="69:178" x14ac:dyDescent="0.25">
      <c r="BQ98" s="158" t="str">
        <f t="shared" si="100"/>
        <v/>
      </c>
      <c r="CB98" s="158" t="str">
        <f t="shared" si="101"/>
        <v/>
      </c>
      <c r="CN98" s="225">
        <f t="shared" ca="1" si="96"/>
        <v>45018</v>
      </c>
      <c r="CO98" s="226" t="str">
        <f t="array" aca="1" ref="CO98" ca="1">IF(NETWORKDAYS.INTL(CN98,CN98,weekendOption,holidaysList)=1,MAX($CO$6:CO97)+1,"")</f>
        <v/>
      </c>
      <c r="CZ98" s="228"/>
      <c r="FR98" s="164">
        <f t="shared" si="102"/>
        <v>7</v>
      </c>
      <c r="FS98" s="164" t="str">
        <f t="shared" ca="1" si="93"/>
        <v/>
      </c>
      <c r="FT98" s="197" t="s">
        <v>65</v>
      </c>
      <c r="FU98" s="164" t="str">
        <f t="shared" ca="1" si="94"/>
        <v/>
      </c>
      <c r="FV98" s="221" t="str">
        <f t="shared" ca="1" si="95"/>
        <v/>
      </c>
    </row>
    <row r="99" spans="69:178" x14ac:dyDescent="0.25">
      <c r="BQ99" s="158" t="str">
        <f t="shared" si="100"/>
        <v/>
      </c>
      <c r="CB99" s="158" t="str">
        <f t="shared" si="101"/>
        <v/>
      </c>
      <c r="CN99" s="225">
        <f t="shared" ca="1" si="96"/>
        <v>45019</v>
      </c>
      <c r="CO99" s="226">
        <f t="array" aca="1" ref="CO99" ca="1">IF(NETWORKDAYS.INTL(CN99,CN99,weekendOption,holidaysList)=1,MAX($CO$6:CO98)+1,"")</f>
        <v>65</v>
      </c>
      <c r="CZ99" s="228"/>
      <c r="FR99" s="164">
        <f t="shared" si="102"/>
        <v>7</v>
      </c>
      <c r="FS99" s="164" t="str">
        <f t="shared" ca="1" si="93"/>
        <v/>
      </c>
      <c r="FT99" s="197" t="s">
        <v>66</v>
      </c>
      <c r="FU99" s="164" t="str">
        <f t="shared" ca="1" si="94"/>
        <v/>
      </c>
      <c r="FV99" s="221" t="str">
        <f t="shared" ca="1" si="95"/>
        <v/>
      </c>
    </row>
    <row r="100" spans="69:178" x14ac:dyDescent="0.25">
      <c r="BQ100" s="158" t="str">
        <f t="shared" si="100"/>
        <v/>
      </c>
      <c r="CB100" s="158" t="str">
        <f t="shared" si="101"/>
        <v/>
      </c>
      <c r="CN100" s="225">
        <f t="shared" ca="1" si="96"/>
        <v>45020</v>
      </c>
      <c r="CO100" s="226">
        <f t="array" aca="1" ref="CO100" ca="1">IF(NETWORKDAYS.INTL(CN100,CN100,weekendOption,holidaysList)=1,MAX($CO$6:CO99)+1,"")</f>
        <v>66</v>
      </c>
      <c r="CZ100" s="228"/>
      <c r="FR100" s="164">
        <f t="shared" si="102"/>
        <v>7</v>
      </c>
      <c r="FS100" s="164" t="str">
        <f t="shared" ca="1" si="93"/>
        <v/>
      </c>
      <c r="FT100" s="197" t="s">
        <v>67</v>
      </c>
      <c r="FU100" s="164" t="str">
        <f t="shared" ca="1" si="94"/>
        <v/>
      </c>
      <c r="FV100" s="221" t="str">
        <f t="shared" ca="1" si="95"/>
        <v/>
      </c>
    </row>
    <row r="101" spans="69:178" x14ac:dyDescent="0.25">
      <c r="BQ101" s="158" t="str">
        <f t="shared" si="100"/>
        <v/>
      </c>
      <c r="CB101" s="158" t="str">
        <f t="shared" si="101"/>
        <v>-</v>
      </c>
      <c r="CN101" s="225">
        <f t="shared" ca="1" si="96"/>
        <v>45021</v>
      </c>
      <c r="CO101" s="226">
        <f t="array" aca="1" ref="CO101" ca="1">IF(NETWORKDAYS.INTL(CN101,CN101,weekendOption,holidaysList)=1,MAX($CO$6:CO100)+1,"")</f>
        <v>67</v>
      </c>
      <c r="CZ101" s="228"/>
      <c r="FR101" s="164">
        <f t="shared" si="102"/>
        <v>7</v>
      </c>
      <c r="FS101" s="164" t="str">
        <f t="shared" ca="1" si="93"/>
        <v/>
      </c>
      <c r="FT101" s="197" t="s">
        <v>68</v>
      </c>
      <c r="FU101" s="164" t="str">
        <f t="shared" ca="1" si="94"/>
        <v/>
      </c>
      <c r="FV101" s="221" t="str">
        <f t="shared" ca="1" si="95"/>
        <v/>
      </c>
    </row>
    <row r="102" spans="69:178" x14ac:dyDescent="0.25">
      <c r="BQ102" s="158" t="str">
        <f t="shared" si="100"/>
        <v/>
      </c>
      <c r="CB102" s="158" t="str">
        <f t="shared" si="101"/>
        <v>-</v>
      </c>
      <c r="CN102" s="225">
        <f t="shared" ca="1" si="96"/>
        <v>45022</v>
      </c>
      <c r="CO102" s="226">
        <f t="array" aca="1" ref="CO102" ca="1">IF(NETWORKDAYS.INTL(CN102,CN102,weekendOption,holidaysList)=1,MAX($CO$6:CO101)+1,"")</f>
        <v>68</v>
      </c>
      <c r="CZ102" s="228"/>
      <c r="FR102" s="164">
        <f t="shared" si="102"/>
        <v>7</v>
      </c>
      <c r="FS102" s="164" t="str">
        <f t="shared" ca="1" si="93"/>
        <v/>
      </c>
      <c r="FT102" s="197" t="s">
        <v>69</v>
      </c>
      <c r="FU102" s="164" t="str">
        <f t="shared" ca="1" si="94"/>
        <v/>
      </c>
      <c r="FV102" s="221" t="str">
        <f t="shared" ca="1" si="95"/>
        <v/>
      </c>
    </row>
    <row r="103" spans="69:178" x14ac:dyDescent="0.25">
      <c r="BQ103" s="158" t="str">
        <f t="shared" ref="BQ103:BQ114" si="103">BO7</f>
        <v/>
      </c>
      <c r="CB103" s="158" t="str">
        <f t="shared" ref="CB103:CB114" si="104">BZ7</f>
        <v/>
      </c>
      <c r="CN103" s="225">
        <f t="shared" ca="1" si="96"/>
        <v>45023</v>
      </c>
      <c r="CO103" s="226">
        <f t="array" aca="1" ref="CO103" ca="1">IF(NETWORKDAYS.INTL(CN103,CN103,weekendOption,holidaysList)=1,MAX($CO$6:CO102)+1,"")</f>
        <v>69</v>
      </c>
      <c r="CZ103" s="228"/>
      <c r="FR103" s="164">
        <f>FR102+1</f>
        <v>8</v>
      </c>
      <c r="FS103" s="164" t="str">
        <f t="shared" ca="1" si="93"/>
        <v/>
      </c>
      <c r="FT103" s="197" t="s">
        <v>58</v>
      </c>
      <c r="FU103" s="164" t="str">
        <f t="shared" ca="1" si="94"/>
        <v/>
      </c>
      <c r="FV103" s="221" t="str">
        <f t="shared" ca="1" si="95"/>
        <v/>
      </c>
    </row>
    <row r="104" spans="69:178" x14ac:dyDescent="0.25">
      <c r="BQ104" s="158" t="str">
        <f t="shared" si="103"/>
        <v/>
      </c>
      <c r="CB104" s="158" t="str">
        <f t="shared" si="104"/>
        <v/>
      </c>
      <c r="CN104" s="225">
        <f t="shared" ca="1" si="96"/>
        <v>45024</v>
      </c>
      <c r="CO104" s="226" t="str">
        <f t="array" aca="1" ref="CO104" ca="1">IF(NETWORKDAYS.INTL(CN104,CN104,weekendOption,holidaysList)=1,MAX($CO$6:CO103)+1,"")</f>
        <v/>
      </c>
      <c r="CZ104" s="228"/>
      <c r="FR104" s="164">
        <f>FR103</f>
        <v>8</v>
      </c>
      <c r="FS104" s="164" t="str">
        <f t="shared" ca="1" si="93"/>
        <v/>
      </c>
      <c r="FT104" s="197" t="s">
        <v>59</v>
      </c>
      <c r="FU104" s="164" t="str">
        <f t="shared" ca="1" si="94"/>
        <v/>
      </c>
      <c r="FV104" s="221" t="str">
        <f t="shared" ca="1" si="95"/>
        <v/>
      </c>
    </row>
    <row r="105" spans="69:178" x14ac:dyDescent="0.25">
      <c r="BQ105" s="158" t="str">
        <f t="shared" si="103"/>
        <v/>
      </c>
      <c r="CB105" s="158" t="str">
        <f t="shared" si="104"/>
        <v/>
      </c>
      <c r="CN105" s="225">
        <f t="shared" ca="1" si="96"/>
        <v>45025</v>
      </c>
      <c r="CO105" s="226" t="str">
        <f t="array" aca="1" ref="CO105" ca="1">IF(NETWORKDAYS.INTL(CN105,CN105,weekendOption,holidaysList)=1,MAX($CO$6:CO104)+1,"")</f>
        <v/>
      </c>
      <c r="CZ105" s="228"/>
      <c r="FR105" s="164">
        <f t="shared" ref="FR105:FR114" si="105">FR104</f>
        <v>8</v>
      </c>
      <c r="FS105" s="164" t="str">
        <f t="shared" ca="1" si="93"/>
        <v/>
      </c>
      <c r="FT105" s="197" t="s">
        <v>60</v>
      </c>
      <c r="FU105" s="164" t="str">
        <f t="shared" ca="1" si="94"/>
        <v/>
      </c>
      <c r="FV105" s="221" t="str">
        <f t="shared" ca="1" si="95"/>
        <v/>
      </c>
    </row>
    <row r="106" spans="69:178" x14ac:dyDescent="0.25">
      <c r="BQ106" s="158" t="str">
        <f t="shared" si="103"/>
        <v/>
      </c>
      <c r="CB106" s="158" t="str">
        <f t="shared" si="104"/>
        <v/>
      </c>
      <c r="CN106" s="225">
        <f t="shared" ca="1" si="96"/>
        <v>45026</v>
      </c>
      <c r="CO106" s="226">
        <f t="array" aca="1" ref="CO106" ca="1">IF(NETWORKDAYS.INTL(CN106,CN106,weekendOption,holidaysList)=1,MAX($CO$6:CO105)+1,"")</f>
        <v>70</v>
      </c>
      <c r="CZ106" s="228"/>
      <c r="FR106" s="164">
        <f t="shared" si="105"/>
        <v>8</v>
      </c>
      <c r="FS106" s="164" t="str">
        <f t="shared" ca="1" si="93"/>
        <v/>
      </c>
      <c r="FT106" s="197" t="s">
        <v>61</v>
      </c>
      <c r="FU106" s="164" t="str">
        <f t="shared" ca="1" si="94"/>
        <v/>
      </c>
      <c r="FV106" s="221" t="str">
        <f t="shared" ca="1" si="95"/>
        <v/>
      </c>
    </row>
    <row r="107" spans="69:178" x14ac:dyDescent="0.25">
      <c r="BQ107" s="158" t="str">
        <f t="shared" si="103"/>
        <v/>
      </c>
      <c r="CB107" s="158" t="str">
        <f t="shared" si="104"/>
        <v/>
      </c>
      <c r="CN107" s="225">
        <f t="shared" ca="1" si="96"/>
        <v>45027</v>
      </c>
      <c r="CO107" s="226">
        <f t="array" aca="1" ref="CO107" ca="1">IF(NETWORKDAYS.INTL(CN107,CN107,weekendOption,holidaysList)=1,MAX($CO$6:CO106)+1,"")</f>
        <v>71</v>
      </c>
      <c r="CZ107" s="228"/>
      <c r="FR107" s="164">
        <f t="shared" si="105"/>
        <v>8</v>
      </c>
      <c r="FS107" s="164" t="str">
        <f t="shared" ca="1" si="93"/>
        <v/>
      </c>
      <c r="FT107" s="197" t="s">
        <v>62</v>
      </c>
      <c r="FU107" s="164" t="str">
        <f t="shared" ca="1" si="94"/>
        <v/>
      </c>
      <c r="FV107" s="221" t="str">
        <f t="shared" ca="1" si="95"/>
        <v/>
      </c>
    </row>
    <row r="108" spans="69:178" x14ac:dyDescent="0.25">
      <c r="BQ108" s="158" t="str">
        <f t="shared" si="103"/>
        <v/>
      </c>
      <c r="CB108" s="158" t="str">
        <f t="shared" si="104"/>
        <v/>
      </c>
      <c r="CN108" s="225">
        <f t="shared" ca="1" si="96"/>
        <v>45028</v>
      </c>
      <c r="CO108" s="226">
        <f t="array" aca="1" ref="CO108" ca="1">IF(NETWORKDAYS.INTL(CN108,CN108,weekendOption,holidaysList)=1,MAX($CO$6:CO107)+1,"")</f>
        <v>72</v>
      </c>
      <c r="CZ108" s="228"/>
      <c r="FR108" s="164">
        <f t="shared" si="105"/>
        <v>8</v>
      </c>
      <c r="FS108" s="164" t="str">
        <f t="shared" ca="1" si="93"/>
        <v/>
      </c>
      <c r="FT108" s="197" t="s">
        <v>63</v>
      </c>
      <c r="FU108" s="164" t="str">
        <f t="shared" ca="1" si="94"/>
        <v/>
      </c>
      <c r="FV108" s="221" t="str">
        <f t="shared" ca="1" si="95"/>
        <v/>
      </c>
    </row>
    <row r="109" spans="69:178" x14ac:dyDescent="0.25">
      <c r="BQ109" s="158" t="str">
        <f t="shared" si="103"/>
        <v/>
      </c>
      <c r="CB109" s="158" t="str">
        <f t="shared" si="104"/>
        <v/>
      </c>
      <c r="CN109" s="225">
        <f t="shared" ca="1" si="96"/>
        <v>45029</v>
      </c>
      <c r="CO109" s="226">
        <f t="array" aca="1" ref="CO109" ca="1">IF(NETWORKDAYS.INTL(CN109,CN109,weekendOption,holidaysList)=1,MAX($CO$6:CO108)+1,"")</f>
        <v>73</v>
      </c>
      <c r="CZ109" s="228"/>
      <c r="FR109" s="164">
        <f t="shared" si="105"/>
        <v>8</v>
      </c>
      <c r="FS109" s="164" t="str">
        <f t="shared" ca="1" si="93"/>
        <v/>
      </c>
      <c r="FT109" s="197" t="s">
        <v>64</v>
      </c>
      <c r="FU109" s="164" t="str">
        <f t="shared" ca="1" si="94"/>
        <v/>
      </c>
      <c r="FV109" s="221" t="str">
        <f t="shared" ca="1" si="95"/>
        <v/>
      </c>
    </row>
    <row r="110" spans="69:178" x14ac:dyDescent="0.25">
      <c r="BQ110" s="158" t="str">
        <f t="shared" si="103"/>
        <v/>
      </c>
      <c r="CB110" s="158" t="str">
        <f t="shared" si="104"/>
        <v/>
      </c>
      <c r="CN110" s="225">
        <f t="shared" ca="1" si="96"/>
        <v>45030</v>
      </c>
      <c r="CO110" s="226">
        <f t="array" aca="1" ref="CO110" ca="1">IF(NETWORKDAYS.INTL(CN110,CN110,weekendOption,holidaysList)=1,MAX($CO$6:CO109)+1,"")</f>
        <v>74</v>
      </c>
      <c r="CZ110" s="228"/>
      <c r="FR110" s="164">
        <f t="shared" si="105"/>
        <v>8</v>
      </c>
      <c r="FS110" s="164" t="str">
        <f t="shared" ca="1" si="93"/>
        <v/>
      </c>
      <c r="FT110" s="197" t="s">
        <v>65</v>
      </c>
      <c r="FU110" s="164" t="str">
        <f t="shared" ca="1" si="94"/>
        <v/>
      </c>
      <c r="FV110" s="221" t="str">
        <f t="shared" ca="1" si="95"/>
        <v/>
      </c>
    </row>
    <row r="111" spans="69:178" x14ac:dyDescent="0.25">
      <c r="BQ111" s="158" t="str">
        <f t="shared" si="103"/>
        <v/>
      </c>
      <c r="CB111" s="158" t="str">
        <f t="shared" si="104"/>
        <v/>
      </c>
      <c r="CN111" s="225">
        <f t="shared" ca="1" si="96"/>
        <v>45031</v>
      </c>
      <c r="CO111" s="226" t="str">
        <f t="array" aca="1" ref="CO111" ca="1">IF(NETWORKDAYS.INTL(CN111,CN111,weekendOption,holidaysList)=1,MAX($CO$6:CO110)+1,"")</f>
        <v/>
      </c>
      <c r="CZ111" s="228"/>
      <c r="FR111" s="164">
        <f t="shared" si="105"/>
        <v>8</v>
      </c>
      <c r="FS111" s="164" t="str">
        <f t="shared" ca="1" si="93"/>
        <v/>
      </c>
      <c r="FT111" s="197" t="s">
        <v>66</v>
      </c>
      <c r="FU111" s="164" t="str">
        <f t="shared" ca="1" si="94"/>
        <v/>
      </c>
      <c r="FV111" s="221" t="str">
        <f t="shared" ca="1" si="95"/>
        <v/>
      </c>
    </row>
    <row r="112" spans="69:178" x14ac:dyDescent="0.25">
      <c r="BQ112" s="158" t="str">
        <f t="shared" si="103"/>
        <v/>
      </c>
      <c r="CB112" s="158" t="str">
        <f t="shared" si="104"/>
        <v/>
      </c>
      <c r="CN112" s="225">
        <f t="shared" ca="1" si="96"/>
        <v>45032</v>
      </c>
      <c r="CO112" s="226" t="str">
        <f t="array" aca="1" ref="CO112" ca="1">IF(NETWORKDAYS.INTL(CN112,CN112,weekendOption,holidaysList)=1,MAX($CO$6:CO111)+1,"")</f>
        <v/>
      </c>
      <c r="CZ112" s="228"/>
      <c r="FR112" s="164">
        <f t="shared" si="105"/>
        <v>8</v>
      </c>
      <c r="FS112" s="164" t="str">
        <f t="shared" ca="1" si="93"/>
        <v/>
      </c>
      <c r="FT112" s="197" t="s">
        <v>67</v>
      </c>
      <c r="FU112" s="164" t="str">
        <f t="shared" ca="1" si="94"/>
        <v/>
      </c>
      <c r="FV112" s="221" t="str">
        <f t="shared" ca="1" si="95"/>
        <v/>
      </c>
    </row>
    <row r="113" spans="69:178" x14ac:dyDescent="0.25">
      <c r="BQ113" s="158" t="str">
        <f t="shared" si="103"/>
        <v/>
      </c>
      <c r="CB113" s="158" t="str">
        <f t="shared" si="104"/>
        <v>-</v>
      </c>
      <c r="CN113" s="225">
        <f t="shared" ca="1" si="96"/>
        <v>45033</v>
      </c>
      <c r="CO113" s="226">
        <f t="array" aca="1" ref="CO113" ca="1">IF(NETWORKDAYS.INTL(CN113,CN113,weekendOption,holidaysList)=1,MAX($CO$6:CO112)+1,"")</f>
        <v>75</v>
      </c>
      <c r="CZ113" s="228"/>
      <c r="FR113" s="164">
        <f t="shared" si="105"/>
        <v>8</v>
      </c>
      <c r="FS113" s="164" t="str">
        <f t="shared" ca="1" si="93"/>
        <v/>
      </c>
      <c r="FT113" s="197" t="s">
        <v>68</v>
      </c>
      <c r="FU113" s="164" t="str">
        <f t="shared" ca="1" si="94"/>
        <v/>
      </c>
      <c r="FV113" s="221" t="str">
        <f t="shared" ca="1" si="95"/>
        <v/>
      </c>
    </row>
    <row r="114" spans="69:178" x14ac:dyDescent="0.25">
      <c r="BQ114" s="158" t="str">
        <f t="shared" si="103"/>
        <v/>
      </c>
      <c r="CB114" s="158" t="str">
        <f t="shared" si="104"/>
        <v>-</v>
      </c>
      <c r="CN114" s="225">
        <f t="shared" ca="1" si="96"/>
        <v>45034</v>
      </c>
      <c r="CO114" s="226">
        <f t="array" aca="1" ref="CO114" ca="1">IF(NETWORKDAYS.INTL(CN114,CN114,weekendOption,holidaysList)=1,MAX($CO$6:CO113)+1,"")</f>
        <v>76</v>
      </c>
      <c r="CZ114" s="228"/>
      <c r="FR114" s="164">
        <f t="shared" si="105"/>
        <v>8</v>
      </c>
      <c r="FS114" s="164" t="str">
        <f t="shared" ca="1" si="93"/>
        <v/>
      </c>
      <c r="FT114" s="197" t="s">
        <v>69</v>
      </c>
      <c r="FU114" s="164" t="str">
        <f t="shared" ca="1" si="94"/>
        <v/>
      </c>
      <c r="FV114" s="221" t="str">
        <f t="shared" ca="1" si="95"/>
        <v/>
      </c>
    </row>
    <row r="115" spans="69:178" x14ac:dyDescent="0.25">
      <c r="BQ115" s="158" t="str">
        <f t="shared" ref="BQ115:BQ126" si="106">BP7</f>
        <v/>
      </c>
      <c r="CB115" s="158" t="str">
        <f t="shared" ref="CB115:CB126" si="107">CA7</f>
        <v/>
      </c>
      <c r="CN115" s="225">
        <f t="shared" ca="1" si="96"/>
        <v>45035</v>
      </c>
      <c r="CO115" s="226">
        <f t="array" aca="1" ref="CO115" ca="1">IF(NETWORKDAYS.INTL(CN115,CN115,weekendOption,holidaysList)=1,MAX($CO$6:CO114)+1,"")</f>
        <v>77</v>
      </c>
      <c r="CZ115" s="228"/>
      <c r="FR115" s="164">
        <f>FR114+1</f>
        <v>9</v>
      </c>
      <c r="FS115" s="164" t="str">
        <f t="shared" ca="1" si="93"/>
        <v/>
      </c>
      <c r="FT115" s="197" t="s">
        <v>58</v>
      </c>
      <c r="FU115" s="164" t="str">
        <f t="shared" ca="1" si="94"/>
        <v/>
      </c>
      <c r="FV115" s="221" t="str">
        <f t="shared" ca="1" si="95"/>
        <v/>
      </c>
    </row>
    <row r="116" spans="69:178" x14ac:dyDescent="0.25">
      <c r="BQ116" s="158" t="str">
        <f t="shared" si="106"/>
        <v/>
      </c>
      <c r="CB116" s="158" t="str">
        <f t="shared" si="107"/>
        <v/>
      </c>
      <c r="CN116" s="225">
        <f t="shared" ca="1" si="96"/>
        <v>45036</v>
      </c>
      <c r="CO116" s="226">
        <f t="array" aca="1" ref="CO116" ca="1">IF(NETWORKDAYS.INTL(CN116,CN116,weekendOption,holidaysList)=1,MAX($CO$6:CO115)+1,"")</f>
        <v>78</v>
      </c>
      <c r="CZ116" s="228"/>
      <c r="FR116" s="164">
        <f>FR115</f>
        <v>9</v>
      </c>
      <c r="FS116" s="164" t="str">
        <f t="shared" ca="1" si="93"/>
        <v/>
      </c>
      <c r="FT116" s="197" t="s">
        <v>59</v>
      </c>
      <c r="FU116" s="164" t="str">
        <f t="shared" ca="1" si="94"/>
        <v/>
      </c>
      <c r="FV116" s="221" t="str">
        <f t="shared" ca="1" si="95"/>
        <v/>
      </c>
    </row>
    <row r="117" spans="69:178" x14ac:dyDescent="0.25">
      <c r="BQ117" s="158" t="str">
        <f t="shared" si="106"/>
        <v/>
      </c>
      <c r="CB117" s="158" t="str">
        <f t="shared" si="107"/>
        <v/>
      </c>
      <c r="CN117" s="225">
        <f t="shared" ca="1" si="96"/>
        <v>45037</v>
      </c>
      <c r="CO117" s="226">
        <f t="array" aca="1" ref="CO117" ca="1">IF(NETWORKDAYS.INTL(CN117,CN117,weekendOption,holidaysList)=1,MAX($CO$6:CO116)+1,"")</f>
        <v>79</v>
      </c>
      <c r="CZ117" s="228"/>
      <c r="FR117" s="164">
        <f t="shared" ref="FR117:FR126" si="108">FR116</f>
        <v>9</v>
      </c>
      <c r="FS117" s="164" t="str">
        <f t="shared" ca="1" si="93"/>
        <v/>
      </c>
      <c r="FT117" s="197" t="s">
        <v>60</v>
      </c>
      <c r="FU117" s="164" t="str">
        <f t="shared" ca="1" si="94"/>
        <v/>
      </c>
      <c r="FV117" s="221" t="str">
        <f t="shared" ca="1" si="95"/>
        <v/>
      </c>
    </row>
    <row r="118" spans="69:178" x14ac:dyDescent="0.25">
      <c r="BQ118" s="158" t="str">
        <f t="shared" si="106"/>
        <v/>
      </c>
      <c r="CB118" s="158" t="str">
        <f t="shared" si="107"/>
        <v/>
      </c>
      <c r="CN118" s="225">
        <f t="shared" ca="1" si="96"/>
        <v>45038</v>
      </c>
      <c r="CO118" s="226" t="str">
        <f t="array" aca="1" ref="CO118" ca="1">IF(NETWORKDAYS.INTL(CN118,CN118,weekendOption,holidaysList)=1,MAX($CO$6:CO117)+1,"")</f>
        <v/>
      </c>
      <c r="CZ118" s="228"/>
      <c r="FR118" s="164">
        <f t="shared" si="108"/>
        <v>9</v>
      </c>
      <c r="FS118" s="164" t="str">
        <f t="shared" ca="1" si="93"/>
        <v/>
      </c>
      <c r="FT118" s="197" t="s">
        <v>61</v>
      </c>
      <c r="FU118" s="164" t="str">
        <f t="shared" ca="1" si="94"/>
        <v/>
      </c>
      <c r="FV118" s="221" t="str">
        <f t="shared" ca="1" si="95"/>
        <v/>
      </c>
    </row>
    <row r="119" spans="69:178" x14ac:dyDescent="0.25">
      <c r="BQ119" s="158" t="str">
        <f t="shared" si="106"/>
        <v/>
      </c>
      <c r="CB119" s="158" t="str">
        <f t="shared" si="107"/>
        <v/>
      </c>
      <c r="CN119" s="225">
        <f t="shared" ca="1" si="96"/>
        <v>45039</v>
      </c>
      <c r="CO119" s="226" t="str">
        <f t="array" aca="1" ref="CO119" ca="1">IF(NETWORKDAYS.INTL(CN119,CN119,weekendOption,holidaysList)=1,MAX($CO$6:CO118)+1,"")</f>
        <v/>
      </c>
      <c r="CZ119" s="228"/>
      <c r="FR119" s="164">
        <f t="shared" si="108"/>
        <v>9</v>
      </c>
      <c r="FS119" s="164" t="str">
        <f t="shared" ca="1" si="93"/>
        <v/>
      </c>
      <c r="FT119" s="197" t="s">
        <v>62</v>
      </c>
      <c r="FU119" s="164" t="str">
        <f t="shared" ca="1" si="94"/>
        <v/>
      </c>
      <c r="FV119" s="221" t="str">
        <f t="shared" ca="1" si="95"/>
        <v/>
      </c>
    </row>
    <row r="120" spans="69:178" x14ac:dyDescent="0.25">
      <c r="BQ120" s="158" t="str">
        <f t="shared" si="106"/>
        <v/>
      </c>
      <c r="CB120" s="158" t="str">
        <f t="shared" si="107"/>
        <v/>
      </c>
      <c r="CN120" s="225">
        <f t="shared" ca="1" si="96"/>
        <v>45040</v>
      </c>
      <c r="CO120" s="226">
        <f t="array" aca="1" ref="CO120" ca="1">IF(NETWORKDAYS.INTL(CN120,CN120,weekendOption,holidaysList)=1,MAX($CO$6:CO119)+1,"")</f>
        <v>80</v>
      </c>
      <c r="CZ120" s="228"/>
      <c r="FR120" s="164">
        <f t="shared" si="108"/>
        <v>9</v>
      </c>
      <c r="FS120" s="164" t="str">
        <f t="shared" ca="1" si="93"/>
        <v/>
      </c>
      <c r="FT120" s="197" t="s">
        <v>63</v>
      </c>
      <c r="FU120" s="164" t="str">
        <f t="shared" ca="1" si="94"/>
        <v/>
      </c>
      <c r="FV120" s="221" t="str">
        <f t="shared" ca="1" si="95"/>
        <v/>
      </c>
    </row>
    <row r="121" spans="69:178" x14ac:dyDescent="0.25">
      <c r="BQ121" s="158" t="str">
        <f t="shared" si="106"/>
        <v/>
      </c>
      <c r="CB121" s="158" t="str">
        <f t="shared" si="107"/>
        <v/>
      </c>
      <c r="CN121" s="225">
        <f t="shared" ca="1" si="96"/>
        <v>45041</v>
      </c>
      <c r="CO121" s="226">
        <f t="array" aca="1" ref="CO121" ca="1">IF(NETWORKDAYS.INTL(CN121,CN121,weekendOption,holidaysList)=1,MAX($CO$6:CO120)+1,"")</f>
        <v>81</v>
      </c>
      <c r="CZ121" s="228"/>
      <c r="FR121" s="164">
        <f t="shared" si="108"/>
        <v>9</v>
      </c>
      <c r="FS121" s="164" t="str">
        <f t="shared" ca="1" si="93"/>
        <v/>
      </c>
      <c r="FT121" s="197" t="s">
        <v>64</v>
      </c>
      <c r="FU121" s="164" t="str">
        <f t="shared" ca="1" si="94"/>
        <v/>
      </c>
      <c r="FV121" s="221" t="str">
        <f t="shared" ca="1" si="95"/>
        <v/>
      </c>
    </row>
    <row r="122" spans="69:178" x14ac:dyDescent="0.25">
      <c r="BQ122" s="158" t="str">
        <f t="shared" si="106"/>
        <v/>
      </c>
      <c r="CB122" s="158" t="str">
        <f t="shared" si="107"/>
        <v/>
      </c>
      <c r="CN122" s="225">
        <f t="shared" ca="1" si="96"/>
        <v>45042</v>
      </c>
      <c r="CO122" s="226">
        <f t="array" aca="1" ref="CO122" ca="1">IF(NETWORKDAYS.INTL(CN122,CN122,weekendOption,holidaysList)=1,MAX($CO$6:CO121)+1,"")</f>
        <v>82</v>
      </c>
      <c r="CZ122" s="228"/>
      <c r="FR122" s="164">
        <f t="shared" si="108"/>
        <v>9</v>
      </c>
      <c r="FS122" s="164" t="str">
        <f t="shared" ca="1" si="93"/>
        <v/>
      </c>
      <c r="FT122" s="197" t="s">
        <v>65</v>
      </c>
      <c r="FU122" s="164" t="str">
        <f t="shared" ca="1" si="94"/>
        <v/>
      </c>
      <c r="FV122" s="221" t="str">
        <f t="shared" ca="1" si="95"/>
        <v/>
      </c>
    </row>
    <row r="123" spans="69:178" x14ac:dyDescent="0.25">
      <c r="BQ123" s="158" t="str">
        <f t="shared" si="106"/>
        <v/>
      </c>
      <c r="CB123" s="158" t="str">
        <f t="shared" si="107"/>
        <v/>
      </c>
      <c r="CN123" s="225">
        <f t="shared" ca="1" si="96"/>
        <v>45043</v>
      </c>
      <c r="CO123" s="226">
        <f t="array" aca="1" ref="CO123" ca="1">IF(NETWORKDAYS.INTL(CN123,CN123,weekendOption,holidaysList)=1,MAX($CO$6:CO122)+1,"")</f>
        <v>83</v>
      </c>
      <c r="CZ123" s="228"/>
      <c r="FR123" s="164">
        <f t="shared" si="108"/>
        <v>9</v>
      </c>
      <c r="FS123" s="164" t="str">
        <f t="shared" ca="1" si="93"/>
        <v/>
      </c>
      <c r="FT123" s="197" t="s">
        <v>66</v>
      </c>
      <c r="FU123" s="164" t="str">
        <f t="shared" ca="1" si="94"/>
        <v/>
      </c>
      <c r="FV123" s="221" t="str">
        <f t="shared" ca="1" si="95"/>
        <v/>
      </c>
    </row>
    <row r="124" spans="69:178" x14ac:dyDescent="0.25">
      <c r="BQ124" s="158" t="str">
        <f t="shared" si="106"/>
        <v/>
      </c>
      <c r="CB124" s="158" t="str">
        <f t="shared" si="107"/>
        <v/>
      </c>
      <c r="CN124" s="225">
        <f t="shared" ca="1" si="96"/>
        <v>45044</v>
      </c>
      <c r="CO124" s="226">
        <f t="array" aca="1" ref="CO124" ca="1">IF(NETWORKDAYS.INTL(CN124,CN124,weekendOption,holidaysList)=1,MAX($CO$6:CO123)+1,"")</f>
        <v>84</v>
      </c>
      <c r="CZ124" s="228"/>
      <c r="FR124" s="164">
        <f t="shared" si="108"/>
        <v>9</v>
      </c>
      <c r="FS124" s="164" t="str">
        <f t="shared" ca="1" si="93"/>
        <v/>
      </c>
      <c r="FT124" s="197" t="s">
        <v>67</v>
      </c>
      <c r="FU124" s="164" t="str">
        <f t="shared" ca="1" si="94"/>
        <v/>
      </c>
      <c r="FV124" s="221" t="str">
        <f t="shared" ca="1" si="95"/>
        <v/>
      </c>
    </row>
    <row r="125" spans="69:178" x14ac:dyDescent="0.25">
      <c r="BQ125" s="158" t="str">
        <f t="shared" si="106"/>
        <v/>
      </c>
      <c r="CB125" s="158" t="str">
        <f t="shared" si="107"/>
        <v>-</v>
      </c>
      <c r="CN125" s="225">
        <f t="shared" ca="1" si="96"/>
        <v>45045</v>
      </c>
      <c r="CO125" s="226" t="str">
        <f t="array" aca="1" ref="CO125" ca="1">IF(NETWORKDAYS.INTL(CN125,CN125,weekendOption,holidaysList)=1,MAX($CO$6:CO124)+1,"")</f>
        <v/>
      </c>
      <c r="CZ125" s="228"/>
      <c r="FR125" s="164">
        <f t="shared" si="108"/>
        <v>9</v>
      </c>
      <c r="FS125" s="164" t="str">
        <f t="shared" ca="1" si="93"/>
        <v/>
      </c>
      <c r="FT125" s="197" t="s">
        <v>68</v>
      </c>
      <c r="FU125" s="164" t="str">
        <f t="shared" ca="1" si="94"/>
        <v/>
      </c>
      <c r="FV125" s="221" t="str">
        <f t="shared" ca="1" si="95"/>
        <v/>
      </c>
    </row>
    <row r="126" spans="69:178" x14ac:dyDescent="0.25">
      <c r="BQ126" s="158" t="str">
        <f t="shared" si="106"/>
        <v/>
      </c>
      <c r="CB126" s="158" t="str">
        <f t="shared" si="107"/>
        <v>-</v>
      </c>
      <c r="CN126" s="225">
        <f t="shared" ca="1" si="96"/>
        <v>45046</v>
      </c>
      <c r="CO126" s="226" t="str">
        <f t="array" aca="1" ref="CO126" ca="1">IF(NETWORKDAYS.INTL(CN126,CN126,weekendOption,holidaysList)=1,MAX($CO$6:CO125)+1,"")</f>
        <v/>
      </c>
      <c r="CZ126" s="228"/>
      <c r="FR126" s="164">
        <f t="shared" si="108"/>
        <v>9</v>
      </c>
      <c r="FS126" s="164" t="str">
        <f t="shared" ca="1" si="93"/>
        <v/>
      </c>
      <c r="FT126" s="197" t="s">
        <v>69</v>
      </c>
      <c r="FU126" s="164" t="str">
        <f t="shared" ca="1" si="94"/>
        <v/>
      </c>
      <c r="FV126" s="221" t="str">
        <f t="shared" ca="1" si="95"/>
        <v/>
      </c>
    </row>
    <row r="127" spans="69:178" x14ac:dyDescent="0.25">
      <c r="CN127" s="225">
        <f t="shared" ca="1" si="96"/>
        <v>45047</v>
      </c>
      <c r="CO127" s="226">
        <f t="array" aca="1" ref="CO127" ca="1">IF(NETWORKDAYS.INTL(CN127,CN127,weekendOption,holidaysList)=1,MAX($CO$6:CO126)+1,"")</f>
        <v>85</v>
      </c>
      <c r="CZ127" s="228"/>
    </row>
    <row r="128" spans="69:178" x14ac:dyDescent="0.25">
      <c r="CN128" s="225">
        <f t="shared" ca="1" si="96"/>
        <v>45048</v>
      </c>
      <c r="CO128" s="226">
        <f t="array" aca="1" ref="CO128" ca="1">IF(NETWORKDAYS.INTL(CN128,CN128,weekendOption,holidaysList)=1,MAX($CO$6:CO127)+1,"")</f>
        <v>86</v>
      </c>
      <c r="CZ128" s="228"/>
    </row>
    <row r="129" spans="92:104" x14ac:dyDescent="0.25">
      <c r="CN129" s="225">
        <f t="shared" ca="1" si="96"/>
        <v>45049</v>
      </c>
      <c r="CO129" s="226">
        <f t="array" aca="1" ref="CO129" ca="1">IF(NETWORKDAYS.INTL(CN129,CN129,weekendOption,holidaysList)=1,MAX($CO$6:CO128)+1,"")</f>
        <v>87</v>
      </c>
      <c r="CZ129" s="228"/>
    </row>
    <row r="130" spans="92:104" x14ac:dyDescent="0.25">
      <c r="CN130" s="225">
        <f t="shared" ca="1" si="96"/>
        <v>45050</v>
      </c>
      <c r="CO130" s="226">
        <f t="array" aca="1" ref="CO130" ca="1">IF(NETWORKDAYS.INTL(CN130,CN130,weekendOption,holidaysList)=1,MAX($CO$6:CO129)+1,"")</f>
        <v>88</v>
      </c>
      <c r="CZ130" s="228"/>
    </row>
    <row r="131" spans="92:104" x14ac:dyDescent="0.25">
      <c r="CN131" s="225">
        <f t="shared" ca="1" si="96"/>
        <v>45051</v>
      </c>
      <c r="CO131" s="226">
        <f t="array" aca="1" ref="CO131" ca="1">IF(NETWORKDAYS.INTL(CN131,CN131,weekendOption,holidaysList)=1,MAX($CO$6:CO130)+1,"")</f>
        <v>89</v>
      </c>
      <c r="CZ131" s="228"/>
    </row>
    <row r="132" spans="92:104" x14ac:dyDescent="0.25">
      <c r="CN132" s="225">
        <f t="shared" ca="1" si="96"/>
        <v>45052</v>
      </c>
      <c r="CO132" s="226" t="str">
        <f t="array" aca="1" ref="CO132" ca="1">IF(NETWORKDAYS.INTL(CN132,CN132,weekendOption,holidaysList)=1,MAX($CO$6:CO131)+1,"")</f>
        <v/>
      </c>
      <c r="CZ132" s="228"/>
    </row>
    <row r="133" spans="92:104" x14ac:dyDescent="0.25">
      <c r="CN133" s="225">
        <f t="shared" ca="1" si="96"/>
        <v>45053</v>
      </c>
      <c r="CO133" s="226" t="str">
        <f t="array" aca="1" ref="CO133" ca="1">IF(NETWORKDAYS.INTL(CN133,CN133,weekendOption,holidaysList)=1,MAX($CO$6:CO132)+1,"")</f>
        <v/>
      </c>
      <c r="CZ133" s="228"/>
    </row>
    <row r="134" spans="92:104" x14ac:dyDescent="0.25">
      <c r="CN134" s="225">
        <f t="shared" ca="1" si="96"/>
        <v>45054</v>
      </c>
      <c r="CO134" s="226">
        <f t="array" aca="1" ref="CO134" ca="1">IF(NETWORKDAYS.INTL(CN134,CN134,weekendOption,holidaysList)=1,MAX($CO$6:CO133)+1,"")</f>
        <v>90</v>
      </c>
      <c r="CZ134" s="228"/>
    </row>
    <row r="135" spans="92:104" x14ac:dyDescent="0.25">
      <c r="CN135" s="225">
        <f t="shared" ca="1" si="96"/>
        <v>45055</v>
      </c>
      <c r="CO135" s="226">
        <f t="array" aca="1" ref="CO135" ca="1">IF(NETWORKDAYS.INTL(CN135,CN135,weekendOption,holidaysList)=1,MAX($CO$6:CO134)+1,"")</f>
        <v>91</v>
      </c>
      <c r="CZ135" s="228"/>
    </row>
    <row r="136" spans="92:104" x14ac:dyDescent="0.25">
      <c r="CN136" s="225">
        <f t="shared" ca="1" si="96"/>
        <v>45056</v>
      </c>
      <c r="CO136" s="226">
        <f t="array" aca="1" ref="CO136" ca="1">IF(NETWORKDAYS.INTL(CN136,CN136,weekendOption,holidaysList)=1,MAX($CO$6:CO135)+1,"")</f>
        <v>92</v>
      </c>
      <c r="CZ136" s="228"/>
    </row>
    <row r="137" spans="92:104" x14ac:dyDescent="0.25">
      <c r="CN137" s="225">
        <f t="shared" ref="CN137:CN200" ca="1" si="109">CN136+1</f>
        <v>45057</v>
      </c>
      <c r="CO137" s="226">
        <f t="array" aca="1" ref="CO137" ca="1">IF(NETWORKDAYS.INTL(CN137,CN137,weekendOption,holidaysList)=1,MAX($CO$6:CO136)+1,"")</f>
        <v>93</v>
      </c>
      <c r="CZ137" s="228"/>
    </row>
    <row r="138" spans="92:104" x14ac:dyDescent="0.25">
      <c r="CN138" s="225">
        <f t="shared" ca="1" si="109"/>
        <v>45058</v>
      </c>
      <c r="CO138" s="226">
        <f t="array" aca="1" ref="CO138" ca="1">IF(NETWORKDAYS.INTL(CN138,CN138,weekendOption,holidaysList)=1,MAX($CO$6:CO137)+1,"")</f>
        <v>94</v>
      </c>
      <c r="CZ138" s="228"/>
    </row>
    <row r="139" spans="92:104" x14ac:dyDescent="0.25">
      <c r="CN139" s="225">
        <f t="shared" ca="1" si="109"/>
        <v>45059</v>
      </c>
      <c r="CO139" s="226" t="str">
        <f t="array" aca="1" ref="CO139" ca="1">IF(NETWORKDAYS.INTL(CN139,CN139,weekendOption,holidaysList)=1,MAX($CO$6:CO138)+1,"")</f>
        <v/>
      </c>
      <c r="CZ139" s="228"/>
    </row>
    <row r="140" spans="92:104" x14ac:dyDescent="0.25">
      <c r="CN140" s="225">
        <f t="shared" ca="1" si="109"/>
        <v>45060</v>
      </c>
      <c r="CO140" s="226" t="str">
        <f t="array" aca="1" ref="CO140" ca="1">IF(NETWORKDAYS.INTL(CN140,CN140,weekendOption,holidaysList)=1,MAX($CO$6:CO139)+1,"")</f>
        <v/>
      </c>
      <c r="CZ140" s="228"/>
    </row>
    <row r="141" spans="92:104" x14ac:dyDescent="0.25">
      <c r="CN141" s="225">
        <f t="shared" ca="1" si="109"/>
        <v>45061</v>
      </c>
      <c r="CO141" s="226">
        <f t="array" aca="1" ref="CO141" ca="1">IF(NETWORKDAYS.INTL(CN141,CN141,weekendOption,holidaysList)=1,MAX($CO$6:CO140)+1,"")</f>
        <v>95</v>
      </c>
      <c r="CZ141" s="228"/>
    </row>
    <row r="142" spans="92:104" x14ac:dyDescent="0.25">
      <c r="CN142" s="225">
        <f t="shared" ca="1" si="109"/>
        <v>45062</v>
      </c>
      <c r="CO142" s="226">
        <f t="array" aca="1" ref="CO142" ca="1">IF(NETWORKDAYS.INTL(CN142,CN142,weekendOption,holidaysList)=1,MAX($CO$6:CO141)+1,"")</f>
        <v>96</v>
      </c>
      <c r="CZ142" s="228"/>
    </row>
    <row r="143" spans="92:104" x14ac:dyDescent="0.25">
      <c r="CN143" s="225">
        <f t="shared" ca="1" si="109"/>
        <v>45063</v>
      </c>
      <c r="CO143" s="226">
        <f t="array" aca="1" ref="CO143" ca="1">IF(NETWORKDAYS.INTL(CN143,CN143,weekendOption,holidaysList)=1,MAX($CO$6:CO142)+1,"")</f>
        <v>97</v>
      </c>
      <c r="CZ143" s="228"/>
    </row>
    <row r="144" spans="92:104" x14ac:dyDescent="0.25">
      <c r="CN144" s="225">
        <f t="shared" ca="1" si="109"/>
        <v>45064</v>
      </c>
      <c r="CO144" s="226">
        <f t="array" aca="1" ref="CO144" ca="1">IF(NETWORKDAYS.INTL(CN144,CN144,weekendOption,holidaysList)=1,MAX($CO$6:CO143)+1,"")</f>
        <v>98</v>
      </c>
      <c r="CZ144" s="228"/>
    </row>
    <row r="145" spans="92:104" x14ac:dyDescent="0.25">
      <c r="CN145" s="225">
        <f t="shared" ca="1" si="109"/>
        <v>45065</v>
      </c>
      <c r="CO145" s="226">
        <f t="array" aca="1" ref="CO145" ca="1">IF(NETWORKDAYS.INTL(CN145,CN145,weekendOption,holidaysList)=1,MAX($CO$6:CO144)+1,"")</f>
        <v>99</v>
      </c>
      <c r="CZ145" s="228"/>
    </row>
    <row r="146" spans="92:104" x14ac:dyDescent="0.25">
      <c r="CN146" s="225">
        <f t="shared" ca="1" si="109"/>
        <v>45066</v>
      </c>
      <c r="CO146" s="226" t="str">
        <f t="array" aca="1" ref="CO146" ca="1">IF(NETWORKDAYS.INTL(CN146,CN146,weekendOption,holidaysList)=1,MAX($CO$6:CO145)+1,"")</f>
        <v/>
      </c>
      <c r="CZ146" s="228"/>
    </row>
    <row r="147" spans="92:104" x14ac:dyDescent="0.25">
      <c r="CN147" s="225">
        <f t="shared" ca="1" si="109"/>
        <v>45067</v>
      </c>
      <c r="CO147" s="226" t="str">
        <f t="array" aca="1" ref="CO147" ca="1">IF(NETWORKDAYS.INTL(CN147,CN147,weekendOption,holidaysList)=1,MAX($CO$6:CO146)+1,"")</f>
        <v/>
      </c>
      <c r="CZ147" s="228"/>
    </row>
    <row r="148" spans="92:104" x14ac:dyDescent="0.25">
      <c r="CN148" s="225">
        <f t="shared" ca="1" si="109"/>
        <v>45068</v>
      </c>
      <c r="CO148" s="226">
        <f t="array" aca="1" ref="CO148" ca="1">IF(NETWORKDAYS.INTL(CN148,CN148,weekendOption,holidaysList)=1,MAX($CO$6:CO147)+1,"")</f>
        <v>100</v>
      </c>
      <c r="CZ148" s="228"/>
    </row>
    <row r="149" spans="92:104" x14ac:dyDescent="0.25">
      <c r="CN149" s="225">
        <f t="shared" ca="1" si="109"/>
        <v>45069</v>
      </c>
      <c r="CO149" s="226">
        <f t="array" aca="1" ref="CO149" ca="1">IF(NETWORKDAYS.INTL(CN149,CN149,weekendOption,holidaysList)=1,MAX($CO$6:CO148)+1,"")</f>
        <v>101</v>
      </c>
      <c r="CZ149" s="228"/>
    </row>
    <row r="150" spans="92:104" x14ac:dyDescent="0.25">
      <c r="CN150" s="225">
        <f t="shared" ca="1" si="109"/>
        <v>45070</v>
      </c>
      <c r="CO150" s="226">
        <f t="array" aca="1" ref="CO150" ca="1">IF(NETWORKDAYS.INTL(CN150,CN150,weekendOption,holidaysList)=1,MAX($CO$6:CO149)+1,"")</f>
        <v>102</v>
      </c>
      <c r="CZ150" s="228"/>
    </row>
    <row r="151" spans="92:104" x14ac:dyDescent="0.25">
      <c r="CN151" s="225">
        <f t="shared" ca="1" si="109"/>
        <v>45071</v>
      </c>
      <c r="CO151" s="226">
        <f t="array" aca="1" ref="CO151" ca="1">IF(NETWORKDAYS.INTL(CN151,CN151,weekendOption,holidaysList)=1,MAX($CO$6:CO150)+1,"")</f>
        <v>103</v>
      </c>
      <c r="CZ151" s="228"/>
    </row>
    <row r="152" spans="92:104" x14ac:dyDescent="0.25">
      <c r="CN152" s="225">
        <f t="shared" ca="1" si="109"/>
        <v>45072</v>
      </c>
      <c r="CO152" s="226">
        <f t="array" aca="1" ref="CO152" ca="1">IF(NETWORKDAYS.INTL(CN152,CN152,weekendOption,holidaysList)=1,MAX($CO$6:CO151)+1,"")</f>
        <v>104</v>
      </c>
      <c r="CZ152" s="228"/>
    </row>
    <row r="153" spans="92:104" x14ac:dyDescent="0.25">
      <c r="CN153" s="225">
        <f t="shared" ca="1" si="109"/>
        <v>45073</v>
      </c>
      <c r="CO153" s="226" t="str">
        <f t="array" aca="1" ref="CO153" ca="1">IF(NETWORKDAYS.INTL(CN153,CN153,weekendOption,holidaysList)=1,MAX($CO$6:CO152)+1,"")</f>
        <v/>
      </c>
      <c r="CZ153" s="228"/>
    </row>
    <row r="154" spans="92:104" x14ac:dyDescent="0.25">
      <c r="CN154" s="225">
        <f t="shared" ca="1" si="109"/>
        <v>45074</v>
      </c>
      <c r="CO154" s="226" t="str">
        <f t="array" aca="1" ref="CO154" ca="1">IF(NETWORKDAYS.INTL(CN154,CN154,weekendOption,holidaysList)=1,MAX($CO$6:CO153)+1,"")</f>
        <v/>
      </c>
      <c r="CZ154" s="228"/>
    </row>
    <row r="155" spans="92:104" x14ac:dyDescent="0.25">
      <c r="CN155" s="225">
        <f t="shared" ca="1" si="109"/>
        <v>45075</v>
      </c>
      <c r="CO155" s="226">
        <f t="array" aca="1" ref="CO155" ca="1">IF(NETWORKDAYS.INTL(CN155,CN155,weekendOption,holidaysList)=1,MAX($CO$6:CO154)+1,"")</f>
        <v>105</v>
      </c>
      <c r="CZ155" s="228"/>
    </row>
    <row r="156" spans="92:104" x14ac:dyDescent="0.25">
      <c r="CN156" s="225">
        <f t="shared" ca="1" si="109"/>
        <v>45076</v>
      </c>
      <c r="CO156" s="226">
        <f t="array" aca="1" ref="CO156" ca="1">IF(NETWORKDAYS.INTL(CN156,CN156,weekendOption,holidaysList)=1,MAX($CO$6:CO155)+1,"")</f>
        <v>106</v>
      </c>
      <c r="CZ156" s="228"/>
    </row>
    <row r="157" spans="92:104" x14ac:dyDescent="0.25">
      <c r="CN157" s="225">
        <f t="shared" ca="1" si="109"/>
        <v>45077</v>
      </c>
      <c r="CO157" s="226">
        <f t="array" aca="1" ref="CO157" ca="1">IF(NETWORKDAYS.INTL(CN157,CN157,weekendOption,holidaysList)=1,MAX($CO$6:CO156)+1,"")</f>
        <v>107</v>
      </c>
      <c r="CZ157" s="228"/>
    </row>
    <row r="158" spans="92:104" x14ac:dyDescent="0.25">
      <c r="CN158" s="225">
        <f t="shared" ca="1" si="109"/>
        <v>45078</v>
      </c>
      <c r="CO158" s="226">
        <f t="array" aca="1" ref="CO158" ca="1">IF(NETWORKDAYS.INTL(CN158,CN158,weekendOption,holidaysList)=1,MAX($CO$6:CO157)+1,"")</f>
        <v>108</v>
      </c>
      <c r="CZ158" s="228"/>
    </row>
    <row r="159" spans="92:104" x14ac:dyDescent="0.25">
      <c r="CN159" s="225">
        <f t="shared" ca="1" si="109"/>
        <v>45079</v>
      </c>
      <c r="CO159" s="226">
        <f t="array" aca="1" ref="CO159" ca="1">IF(NETWORKDAYS.INTL(CN159,CN159,weekendOption,holidaysList)=1,MAX($CO$6:CO158)+1,"")</f>
        <v>109</v>
      </c>
      <c r="CZ159" s="228"/>
    </row>
    <row r="160" spans="92:104" x14ac:dyDescent="0.25">
      <c r="CN160" s="225">
        <f t="shared" ca="1" si="109"/>
        <v>45080</v>
      </c>
      <c r="CO160" s="226" t="str">
        <f t="array" aca="1" ref="CO160" ca="1">IF(NETWORKDAYS.INTL(CN160,CN160,weekendOption,holidaysList)=1,MAX($CO$6:CO159)+1,"")</f>
        <v/>
      </c>
      <c r="CZ160" s="228"/>
    </row>
    <row r="161" spans="92:104" x14ac:dyDescent="0.25">
      <c r="CN161" s="225">
        <f t="shared" ca="1" si="109"/>
        <v>45081</v>
      </c>
      <c r="CO161" s="226" t="str">
        <f t="array" aca="1" ref="CO161" ca="1">IF(NETWORKDAYS.INTL(CN161,CN161,weekendOption,holidaysList)=1,MAX($CO$6:CO160)+1,"")</f>
        <v/>
      </c>
      <c r="CZ161" s="228"/>
    </row>
    <row r="162" spans="92:104" x14ac:dyDescent="0.25">
      <c r="CN162" s="225">
        <f t="shared" ca="1" si="109"/>
        <v>45082</v>
      </c>
      <c r="CO162" s="226">
        <f t="array" aca="1" ref="CO162" ca="1">IF(NETWORKDAYS.INTL(CN162,CN162,weekendOption,holidaysList)=1,MAX($CO$6:CO161)+1,"")</f>
        <v>110</v>
      </c>
      <c r="CZ162" s="228"/>
    </row>
    <row r="163" spans="92:104" x14ac:dyDescent="0.25">
      <c r="CN163" s="225">
        <f t="shared" ca="1" si="109"/>
        <v>45083</v>
      </c>
      <c r="CO163" s="226">
        <f t="array" aca="1" ref="CO163" ca="1">IF(NETWORKDAYS.INTL(CN163,CN163,weekendOption,holidaysList)=1,MAX($CO$6:CO162)+1,"")</f>
        <v>111</v>
      </c>
      <c r="CZ163" s="228"/>
    </row>
    <row r="164" spans="92:104" x14ac:dyDescent="0.25">
      <c r="CN164" s="225">
        <f t="shared" ca="1" si="109"/>
        <v>45084</v>
      </c>
      <c r="CO164" s="226">
        <f t="array" aca="1" ref="CO164" ca="1">IF(NETWORKDAYS.INTL(CN164,CN164,weekendOption,holidaysList)=1,MAX($CO$6:CO163)+1,"")</f>
        <v>112</v>
      </c>
      <c r="CZ164" s="228"/>
    </row>
    <row r="165" spans="92:104" x14ac:dyDescent="0.25">
      <c r="CN165" s="225">
        <f t="shared" ca="1" si="109"/>
        <v>45085</v>
      </c>
      <c r="CO165" s="226">
        <f t="array" aca="1" ref="CO165" ca="1">IF(NETWORKDAYS.INTL(CN165,CN165,weekendOption,holidaysList)=1,MAX($CO$6:CO164)+1,"")</f>
        <v>113</v>
      </c>
      <c r="CZ165" s="228"/>
    </row>
    <row r="166" spans="92:104" x14ac:dyDescent="0.25">
      <c r="CN166" s="225">
        <f t="shared" ca="1" si="109"/>
        <v>45086</v>
      </c>
      <c r="CO166" s="226">
        <f t="array" aca="1" ref="CO166" ca="1">IF(NETWORKDAYS.INTL(CN166,CN166,weekendOption,holidaysList)=1,MAX($CO$6:CO165)+1,"")</f>
        <v>114</v>
      </c>
      <c r="CZ166" s="228"/>
    </row>
    <row r="167" spans="92:104" x14ac:dyDescent="0.25">
      <c r="CN167" s="225">
        <f t="shared" ca="1" si="109"/>
        <v>45087</v>
      </c>
      <c r="CO167" s="226" t="str">
        <f t="array" aca="1" ref="CO167" ca="1">IF(NETWORKDAYS.INTL(CN167,CN167,weekendOption,holidaysList)=1,MAX($CO$6:CO166)+1,"")</f>
        <v/>
      </c>
      <c r="CZ167" s="228"/>
    </row>
    <row r="168" spans="92:104" x14ac:dyDescent="0.25">
      <c r="CN168" s="225">
        <f t="shared" ca="1" si="109"/>
        <v>45088</v>
      </c>
      <c r="CO168" s="226" t="str">
        <f t="array" aca="1" ref="CO168" ca="1">IF(NETWORKDAYS.INTL(CN168,CN168,weekendOption,holidaysList)=1,MAX($CO$6:CO167)+1,"")</f>
        <v/>
      </c>
      <c r="CZ168" s="228"/>
    </row>
    <row r="169" spans="92:104" x14ac:dyDescent="0.25">
      <c r="CN169" s="225">
        <f t="shared" ca="1" si="109"/>
        <v>45089</v>
      </c>
      <c r="CO169" s="226">
        <f t="array" aca="1" ref="CO169" ca="1">IF(NETWORKDAYS.INTL(CN169,CN169,weekendOption,holidaysList)=1,MAX($CO$6:CO168)+1,"")</f>
        <v>115</v>
      </c>
      <c r="CZ169" s="228"/>
    </row>
    <row r="170" spans="92:104" x14ac:dyDescent="0.25">
      <c r="CN170" s="225">
        <f t="shared" ca="1" si="109"/>
        <v>45090</v>
      </c>
      <c r="CO170" s="226">
        <f t="array" aca="1" ref="CO170" ca="1">IF(NETWORKDAYS.INTL(CN170,CN170,weekendOption,holidaysList)=1,MAX($CO$6:CO169)+1,"")</f>
        <v>116</v>
      </c>
      <c r="CZ170" s="228"/>
    </row>
    <row r="171" spans="92:104" x14ac:dyDescent="0.25">
      <c r="CN171" s="225">
        <f t="shared" ca="1" si="109"/>
        <v>45091</v>
      </c>
      <c r="CO171" s="226">
        <f t="array" aca="1" ref="CO171" ca="1">IF(NETWORKDAYS.INTL(CN171,CN171,weekendOption,holidaysList)=1,MAX($CO$6:CO170)+1,"")</f>
        <v>117</v>
      </c>
      <c r="CZ171" s="228"/>
    </row>
    <row r="172" spans="92:104" x14ac:dyDescent="0.25">
      <c r="CN172" s="225">
        <f t="shared" ca="1" si="109"/>
        <v>45092</v>
      </c>
      <c r="CO172" s="226">
        <f t="array" aca="1" ref="CO172" ca="1">IF(NETWORKDAYS.INTL(CN172,CN172,weekendOption,holidaysList)=1,MAX($CO$6:CO171)+1,"")</f>
        <v>118</v>
      </c>
      <c r="CZ172" s="228"/>
    </row>
    <row r="173" spans="92:104" x14ac:dyDescent="0.25">
      <c r="CN173" s="225">
        <f t="shared" ca="1" si="109"/>
        <v>45093</v>
      </c>
      <c r="CO173" s="226">
        <f t="array" aca="1" ref="CO173" ca="1">IF(NETWORKDAYS.INTL(CN173,CN173,weekendOption,holidaysList)=1,MAX($CO$6:CO172)+1,"")</f>
        <v>119</v>
      </c>
      <c r="CZ173" s="228"/>
    </row>
    <row r="174" spans="92:104" x14ac:dyDescent="0.25">
      <c r="CN174" s="225">
        <f t="shared" ca="1" si="109"/>
        <v>45094</v>
      </c>
      <c r="CO174" s="226" t="str">
        <f t="array" aca="1" ref="CO174" ca="1">IF(NETWORKDAYS.INTL(CN174,CN174,weekendOption,holidaysList)=1,MAX($CO$6:CO173)+1,"")</f>
        <v/>
      </c>
      <c r="CZ174" s="228"/>
    </row>
    <row r="175" spans="92:104" x14ac:dyDescent="0.25">
      <c r="CN175" s="225">
        <f t="shared" ca="1" si="109"/>
        <v>45095</v>
      </c>
      <c r="CO175" s="226" t="str">
        <f t="array" aca="1" ref="CO175" ca="1">IF(NETWORKDAYS.INTL(CN175,CN175,weekendOption,holidaysList)=1,MAX($CO$6:CO174)+1,"")</f>
        <v/>
      </c>
      <c r="CZ175" s="228"/>
    </row>
    <row r="176" spans="92:104" x14ac:dyDescent="0.25">
      <c r="CN176" s="225">
        <f t="shared" ca="1" si="109"/>
        <v>45096</v>
      </c>
      <c r="CO176" s="226">
        <f t="array" aca="1" ref="CO176" ca="1">IF(NETWORKDAYS.INTL(CN176,CN176,weekendOption,holidaysList)=1,MAX($CO$6:CO175)+1,"")</f>
        <v>120</v>
      </c>
      <c r="CZ176" s="228"/>
    </row>
    <row r="177" spans="92:104" x14ac:dyDescent="0.25">
      <c r="CN177" s="225">
        <f t="shared" ca="1" si="109"/>
        <v>45097</v>
      </c>
      <c r="CO177" s="226">
        <f t="array" aca="1" ref="CO177" ca="1">IF(NETWORKDAYS.INTL(CN177,CN177,weekendOption,holidaysList)=1,MAX($CO$6:CO176)+1,"")</f>
        <v>121</v>
      </c>
      <c r="CZ177" s="228"/>
    </row>
    <row r="178" spans="92:104" x14ac:dyDescent="0.25">
      <c r="CN178" s="225">
        <f t="shared" ca="1" si="109"/>
        <v>45098</v>
      </c>
      <c r="CO178" s="226">
        <f t="array" aca="1" ref="CO178" ca="1">IF(NETWORKDAYS.INTL(CN178,CN178,weekendOption,holidaysList)=1,MAX($CO$6:CO177)+1,"")</f>
        <v>122</v>
      </c>
      <c r="CZ178" s="228"/>
    </row>
    <row r="179" spans="92:104" x14ac:dyDescent="0.25">
      <c r="CN179" s="225">
        <f t="shared" ca="1" si="109"/>
        <v>45099</v>
      </c>
      <c r="CO179" s="226">
        <f t="array" aca="1" ref="CO179" ca="1">IF(NETWORKDAYS.INTL(CN179,CN179,weekendOption,holidaysList)=1,MAX($CO$6:CO178)+1,"")</f>
        <v>123</v>
      </c>
      <c r="CZ179" s="228"/>
    </row>
    <row r="180" spans="92:104" x14ac:dyDescent="0.25">
      <c r="CN180" s="225">
        <f t="shared" ca="1" si="109"/>
        <v>45100</v>
      </c>
      <c r="CO180" s="226">
        <f t="array" aca="1" ref="CO180" ca="1">IF(NETWORKDAYS.INTL(CN180,CN180,weekendOption,holidaysList)=1,MAX($CO$6:CO179)+1,"")</f>
        <v>124</v>
      </c>
      <c r="CZ180" s="228"/>
    </row>
    <row r="181" spans="92:104" x14ac:dyDescent="0.25">
      <c r="CN181" s="225">
        <f t="shared" ca="1" si="109"/>
        <v>45101</v>
      </c>
      <c r="CO181" s="226" t="str">
        <f t="array" aca="1" ref="CO181" ca="1">IF(NETWORKDAYS.INTL(CN181,CN181,weekendOption,holidaysList)=1,MAX($CO$6:CO180)+1,"")</f>
        <v/>
      </c>
      <c r="CZ181" s="228"/>
    </row>
    <row r="182" spans="92:104" x14ac:dyDescent="0.25">
      <c r="CN182" s="225">
        <f t="shared" ca="1" si="109"/>
        <v>45102</v>
      </c>
      <c r="CO182" s="226" t="str">
        <f t="array" aca="1" ref="CO182" ca="1">IF(NETWORKDAYS.INTL(CN182,CN182,weekendOption,holidaysList)=1,MAX($CO$6:CO181)+1,"")</f>
        <v/>
      </c>
      <c r="CZ182" s="228"/>
    </row>
    <row r="183" spans="92:104" x14ac:dyDescent="0.25">
      <c r="CN183" s="225">
        <f t="shared" ca="1" si="109"/>
        <v>45103</v>
      </c>
      <c r="CO183" s="226">
        <f t="array" aca="1" ref="CO183" ca="1">IF(NETWORKDAYS.INTL(CN183,CN183,weekendOption,holidaysList)=1,MAX($CO$6:CO182)+1,"")</f>
        <v>125</v>
      </c>
      <c r="CZ183" s="228"/>
    </row>
    <row r="184" spans="92:104" x14ac:dyDescent="0.25">
      <c r="CN184" s="225">
        <f t="shared" ca="1" si="109"/>
        <v>45104</v>
      </c>
      <c r="CO184" s="226">
        <f t="array" aca="1" ref="CO184" ca="1">IF(NETWORKDAYS.INTL(CN184,CN184,weekendOption,holidaysList)=1,MAX($CO$6:CO183)+1,"")</f>
        <v>126</v>
      </c>
      <c r="CZ184" s="228"/>
    </row>
    <row r="185" spans="92:104" x14ac:dyDescent="0.25">
      <c r="CN185" s="225">
        <f t="shared" ca="1" si="109"/>
        <v>45105</v>
      </c>
      <c r="CO185" s="226">
        <f t="array" aca="1" ref="CO185" ca="1">IF(NETWORKDAYS.INTL(CN185,CN185,weekendOption,holidaysList)=1,MAX($CO$6:CO184)+1,"")</f>
        <v>127</v>
      </c>
      <c r="CZ185" s="228"/>
    </row>
    <row r="186" spans="92:104" x14ac:dyDescent="0.25">
      <c r="CN186" s="225">
        <f t="shared" ca="1" si="109"/>
        <v>45106</v>
      </c>
      <c r="CO186" s="226">
        <f t="array" aca="1" ref="CO186" ca="1">IF(NETWORKDAYS.INTL(CN186,CN186,weekendOption,holidaysList)=1,MAX($CO$6:CO185)+1,"")</f>
        <v>128</v>
      </c>
      <c r="CZ186" s="228"/>
    </row>
    <row r="187" spans="92:104" x14ac:dyDescent="0.25">
      <c r="CN187" s="225">
        <f t="shared" ca="1" si="109"/>
        <v>45107</v>
      </c>
      <c r="CO187" s="226">
        <f t="array" aca="1" ref="CO187" ca="1">IF(NETWORKDAYS.INTL(CN187,CN187,weekendOption,holidaysList)=1,MAX($CO$6:CO186)+1,"")</f>
        <v>129</v>
      </c>
      <c r="CZ187" s="228"/>
    </row>
    <row r="188" spans="92:104" x14ac:dyDescent="0.25">
      <c r="CN188" s="225">
        <f t="shared" ca="1" si="109"/>
        <v>45108</v>
      </c>
      <c r="CO188" s="226" t="str">
        <f t="array" aca="1" ref="CO188" ca="1">IF(NETWORKDAYS.INTL(CN188,CN188,weekendOption,holidaysList)=1,MAX($CO$6:CO187)+1,"")</f>
        <v/>
      </c>
      <c r="CZ188" s="228"/>
    </row>
    <row r="189" spans="92:104" x14ac:dyDescent="0.25">
      <c r="CN189" s="225">
        <f t="shared" ca="1" si="109"/>
        <v>45109</v>
      </c>
      <c r="CO189" s="226" t="str">
        <f t="array" aca="1" ref="CO189" ca="1">IF(NETWORKDAYS.INTL(CN189,CN189,weekendOption,holidaysList)=1,MAX($CO$6:CO188)+1,"")</f>
        <v/>
      </c>
      <c r="CZ189" s="228"/>
    </row>
    <row r="190" spans="92:104" x14ac:dyDescent="0.25">
      <c r="CN190" s="225">
        <f t="shared" ca="1" si="109"/>
        <v>45110</v>
      </c>
      <c r="CO190" s="226">
        <f t="array" aca="1" ref="CO190" ca="1">IF(NETWORKDAYS.INTL(CN190,CN190,weekendOption,holidaysList)=1,MAX($CO$6:CO189)+1,"")</f>
        <v>130</v>
      </c>
      <c r="CZ190" s="228"/>
    </row>
    <row r="191" spans="92:104" x14ac:dyDescent="0.25">
      <c r="CN191" s="225">
        <f t="shared" ca="1" si="109"/>
        <v>45111</v>
      </c>
      <c r="CO191" s="226">
        <f t="array" aca="1" ref="CO191" ca="1">IF(NETWORKDAYS.INTL(CN191,CN191,weekendOption,holidaysList)=1,MAX($CO$6:CO190)+1,"")</f>
        <v>131</v>
      </c>
      <c r="CZ191" s="228"/>
    </row>
    <row r="192" spans="92:104" x14ac:dyDescent="0.25">
      <c r="CN192" s="225">
        <f t="shared" ca="1" si="109"/>
        <v>45112</v>
      </c>
      <c r="CO192" s="226">
        <f t="array" aca="1" ref="CO192" ca="1">IF(NETWORKDAYS.INTL(CN192,CN192,weekendOption,holidaysList)=1,MAX($CO$6:CO191)+1,"")</f>
        <v>132</v>
      </c>
      <c r="CZ192" s="228"/>
    </row>
    <row r="193" spans="1:104" x14ac:dyDescent="0.25">
      <c r="CN193" s="225">
        <f t="shared" ca="1" si="109"/>
        <v>45113</v>
      </c>
      <c r="CO193" s="226">
        <f t="array" aca="1" ref="CO193" ca="1">IF(NETWORKDAYS.INTL(CN193,CN193,weekendOption,holidaysList)=1,MAX($CO$6:CO192)+1,"")</f>
        <v>133</v>
      </c>
      <c r="CZ193" s="228"/>
    </row>
    <row r="194" spans="1:104" x14ac:dyDescent="0.25">
      <c r="CN194" s="225">
        <f t="shared" ca="1" si="109"/>
        <v>45114</v>
      </c>
      <c r="CO194" s="226">
        <f t="array" aca="1" ref="CO194" ca="1">IF(NETWORKDAYS.INTL(CN194,CN194,weekendOption,holidaysList)=1,MAX($CO$6:CO193)+1,"")</f>
        <v>134</v>
      </c>
      <c r="CZ194" s="228"/>
    </row>
    <row r="195" spans="1:104" x14ac:dyDescent="0.25">
      <c r="CN195" s="225">
        <f t="shared" ca="1" si="109"/>
        <v>45115</v>
      </c>
      <c r="CO195" s="226" t="str">
        <f t="array" aca="1" ref="CO195" ca="1">IF(NETWORKDAYS.INTL(CN195,CN195,weekendOption,holidaysList)=1,MAX($CO$6:CO194)+1,"")</f>
        <v/>
      </c>
      <c r="CZ195" s="228"/>
    </row>
    <row r="196" spans="1:104" x14ac:dyDescent="0.25">
      <c r="CN196" s="225">
        <f t="shared" ca="1" si="109"/>
        <v>45116</v>
      </c>
      <c r="CO196" s="226" t="str">
        <f t="array" aca="1" ref="CO196" ca="1">IF(NETWORKDAYS.INTL(CN196,CN196,weekendOption,holidaysList)=1,MAX($CO$6:CO195)+1,"")</f>
        <v/>
      </c>
      <c r="CZ196" s="228"/>
    </row>
    <row r="197" spans="1:104" x14ac:dyDescent="0.25">
      <c r="CN197" s="225">
        <f t="shared" ca="1" si="109"/>
        <v>45117</v>
      </c>
      <c r="CO197" s="226">
        <f t="array" aca="1" ref="CO197" ca="1">IF(NETWORKDAYS.INTL(CN197,CN197,weekendOption,holidaysList)=1,MAX($CO$6:CO196)+1,"")</f>
        <v>135</v>
      </c>
      <c r="CZ197" s="228"/>
    </row>
    <row r="198" spans="1:104" x14ac:dyDescent="0.25">
      <c r="CN198" s="225">
        <f t="shared" ca="1" si="109"/>
        <v>45118</v>
      </c>
      <c r="CO198" s="226">
        <f t="array" aca="1" ref="CO198" ca="1">IF(NETWORKDAYS.INTL(CN198,CN198,weekendOption,holidaysList)=1,MAX($CO$6:CO197)+1,"")</f>
        <v>136</v>
      </c>
      <c r="CZ198" s="228"/>
    </row>
    <row r="199" spans="1:104" x14ac:dyDescent="0.25">
      <c r="CN199" s="225">
        <f t="shared" ca="1" si="109"/>
        <v>45119</v>
      </c>
      <c r="CO199" s="226">
        <f t="array" aca="1" ref="CO199" ca="1">IF(NETWORKDAYS.INTL(CN199,CN199,weekendOption,holidaysList)=1,MAX($CO$6:CO198)+1,"")</f>
        <v>137</v>
      </c>
      <c r="CZ199" s="228"/>
    </row>
    <row r="200" spans="1:104" x14ac:dyDescent="0.25">
      <c r="CN200" s="225">
        <f t="shared" ca="1" si="109"/>
        <v>45120</v>
      </c>
      <c r="CO200" s="226">
        <f t="array" aca="1" ref="CO200" ca="1">IF(NETWORKDAYS.INTL(CN200,CN200,weekendOption,holidaysList)=1,MAX($CO$6:CO199)+1,"")</f>
        <v>138</v>
      </c>
      <c r="CZ200" s="228"/>
    </row>
    <row r="201" spans="1:104" x14ac:dyDescent="0.25">
      <c r="CN201" s="225">
        <f t="shared" ref="CN201:CN264" ca="1" si="110">CN200+1</f>
        <v>45121</v>
      </c>
      <c r="CO201" s="226">
        <f t="array" aca="1" ref="CO201" ca="1">IF(NETWORKDAYS.INTL(CN201,CN201,weekendOption,holidaysList)=1,MAX($CO$6:CO200)+1,"")</f>
        <v>139</v>
      </c>
      <c r="CZ201" s="228"/>
    </row>
    <row r="202" spans="1:104" x14ac:dyDescent="0.25">
      <c r="CN202" s="225">
        <f t="shared" ca="1" si="110"/>
        <v>45122</v>
      </c>
      <c r="CO202" s="226" t="str">
        <f t="array" aca="1" ref="CO202" ca="1">IF(NETWORKDAYS.INTL(CN202,CN202,weekendOption,holidaysList)=1,MAX($CO$6:CO201)+1,"")</f>
        <v/>
      </c>
      <c r="CZ202" s="228"/>
    </row>
    <row r="203" spans="1:104" x14ac:dyDescent="0.25">
      <c r="CN203" s="225">
        <f t="shared" ca="1" si="110"/>
        <v>45123</v>
      </c>
      <c r="CO203" s="226" t="str">
        <f t="array" aca="1" ref="CO203" ca="1">IF(NETWORKDAYS.INTL(CN203,CN203,weekendOption,holidaysList)=1,MAX($CO$6:CO202)+1,"")</f>
        <v/>
      </c>
      <c r="CZ203" s="228"/>
    </row>
    <row r="204" spans="1:104" x14ac:dyDescent="0.25">
      <c r="CN204" s="225">
        <f t="shared" ca="1" si="110"/>
        <v>45124</v>
      </c>
      <c r="CO204" s="226">
        <f t="array" aca="1" ref="CO204" ca="1">IF(NETWORKDAYS.INTL(CN204,CN204,weekendOption,holidaysList)=1,MAX($CO$6:CO203)+1,"")</f>
        <v>140</v>
      </c>
      <c r="CZ204" s="228"/>
    </row>
    <row r="205" spans="1:104" x14ac:dyDescent="0.25">
      <c r="CN205" s="225">
        <f t="shared" ca="1" si="110"/>
        <v>45125</v>
      </c>
      <c r="CO205" s="226">
        <f t="array" aca="1" ref="CO205" ca="1">IF(NETWORKDAYS.INTL(CN205,CN205,weekendOption,holidaysList)=1,MAX($CO$6:CO204)+1,"")</f>
        <v>141</v>
      </c>
      <c r="CZ205" s="228"/>
    </row>
    <row r="206" spans="1:104" x14ac:dyDescent="0.25">
      <c r="CN206" s="225">
        <f t="shared" ca="1" si="110"/>
        <v>45126</v>
      </c>
      <c r="CO206" s="226">
        <f t="array" aca="1" ref="CO206" ca="1">IF(NETWORKDAYS.INTL(CN206,CN206,weekendOption,holidaysList)=1,MAX($CO$6:CO205)+1,"")</f>
        <v>142</v>
      </c>
      <c r="CZ206" s="228"/>
    </row>
    <row r="207" spans="1:104" x14ac:dyDescent="0.25">
      <c r="A207" s="172"/>
      <c r="CN207" s="225">
        <f t="shared" ca="1" si="110"/>
        <v>45127</v>
      </c>
      <c r="CO207" s="226">
        <f t="array" aca="1" ref="CO207" ca="1">IF(NETWORKDAYS.INTL(CN207,CN207,weekendOption,holidaysList)=1,MAX($CO$6:CO206)+1,"")</f>
        <v>143</v>
      </c>
    </row>
    <row r="208" spans="1:104" x14ac:dyDescent="0.25">
      <c r="CN208" s="225">
        <f t="shared" ca="1" si="110"/>
        <v>45128</v>
      </c>
      <c r="CO208" s="226">
        <f t="array" aca="1" ref="CO208" ca="1">IF(NETWORKDAYS.INTL(CN208,CN208,weekendOption,holidaysList)=1,MAX($CO$6:CO207)+1,"")</f>
        <v>144</v>
      </c>
    </row>
    <row r="209" spans="92:93" x14ac:dyDescent="0.25">
      <c r="CN209" s="225">
        <f t="shared" ca="1" si="110"/>
        <v>45129</v>
      </c>
      <c r="CO209" s="226" t="str">
        <f t="array" aca="1" ref="CO209" ca="1">IF(NETWORKDAYS.INTL(CN209,CN209,weekendOption,holidaysList)=1,MAX($CO$6:CO208)+1,"")</f>
        <v/>
      </c>
    </row>
    <row r="210" spans="92:93" x14ac:dyDescent="0.25">
      <c r="CN210" s="225">
        <f t="shared" ca="1" si="110"/>
        <v>45130</v>
      </c>
      <c r="CO210" s="226" t="str">
        <f t="array" aca="1" ref="CO210" ca="1">IF(NETWORKDAYS.INTL(CN210,CN210,weekendOption,holidaysList)=1,MAX($CO$6:CO209)+1,"")</f>
        <v/>
      </c>
    </row>
    <row r="211" spans="92:93" x14ac:dyDescent="0.25">
      <c r="CN211" s="225">
        <f t="shared" ca="1" si="110"/>
        <v>45131</v>
      </c>
      <c r="CO211" s="226">
        <f t="array" aca="1" ref="CO211" ca="1">IF(NETWORKDAYS.INTL(CN211,CN211,weekendOption,holidaysList)=1,MAX($CO$6:CO210)+1,"")</f>
        <v>145</v>
      </c>
    </row>
    <row r="212" spans="92:93" x14ac:dyDescent="0.25">
      <c r="CN212" s="225">
        <f t="shared" ca="1" si="110"/>
        <v>45132</v>
      </c>
      <c r="CO212" s="226">
        <f t="array" aca="1" ref="CO212" ca="1">IF(NETWORKDAYS.INTL(CN212,CN212,weekendOption,holidaysList)=1,MAX($CO$6:CO211)+1,"")</f>
        <v>146</v>
      </c>
    </row>
    <row r="213" spans="92:93" x14ac:dyDescent="0.25">
      <c r="CN213" s="225">
        <f t="shared" ca="1" si="110"/>
        <v>45133</v>
      </c>
      <c r="CO213" s="226">
        <f t="array" aca="1" ref="CO213" ca="1">IF(NETWORKDAYS.INTL(CN213,CN213,weekendOption,holidaysList)=1,MAX($CO$6:CO212)+1,"")</f>
        <v>147</v>
      </c>
    </row>
    <row r="214" spans="92:93" x14ac:dyDescent="0.25">
      <c r="CN214" s="225">
        <f t="shared" ca="1" si="110"/>
        <v>45134</v>
      </c>
      <c r="CO214" s="226">
        <f t="array" aca="1" ref="CO214" ca="1">IF(NETWORKDAYS.INTL(CN214,CN214,weekendOption,holidaysList)=1,MAX($CO$6:CO213)+1,"")</f>
        <v>148</v>
      </c>
    </row>
    <row r="215" spans="92:93" x14ac:dyDescent="0.25">
      <c r="CN215" s="225">
        <f t="shared" ca="1" si="110"/>
        <v>45135</v>
      </c>
      <c r="CO215" s="226">
        <f t="array" aca="1" ref="CO215" ca="1">IF(NETWORKDAYS.INTL(CN215,CN215,weekendOption,holidaysList)=1,MAX($CO$6:CO214)+1,"")</f>
        <v>149</v>
      </c>
    </row>
    <row r="216" spans="92:93" x14ac:dyDescent="0.25">
      <c r="CN216" s="225">
        <f t="shared" ca="1" si="110"/>
        <v>45136</v>
      </c>
      <c r="CO216" s="226" t="str">
        <f t="array" aca="1" ref="CO216" ca="1">IF(NETWORKDAYS.INTL(CN216,CN216,weekendOption,holidaysList)=1,MAX($CO$6:CO215)+1,"")</f>
        <v/>
      </c>
    </row>
    <row r="217" spans="92:93" x14ac:dyDescent="0.25">
      <c r="CN217" s="225">
        <f t="shared" ca="1" si="110"/>
        <v>45137</v>
      </c>
      <c r="CO217" s="226" t="str">
        <f t="array" aca="1" ref="CO217" ca="1">IF(NETWORKDAYS.INTL(CN217,CN217,weekendOption,holidaysList)=1,MAX($CO$6:CO216)+1,"")</f>
        <v/>
      </c>
    </row>
    <row r="218" spans="92:93" x14ac:dyDescent="0.25">
      <c r="CN218" s="225">
        <f t="shared" ca="1" si="110"/>
        <v>45138</v>
      </c>
      <c r="CO218" s="226">
        <f t="array" aca="1" ref="CO218" ca="1">IF(NETWORKDAYS.INTL(CN218,CN218,weekendOption,holidaysList)=1,MAX($CO$6:CO217)+1,"")</f>
        <v>150</v>
      </c>
    </row>
    <row r="219" spans="92:93" x14ac:dyDescent="0.25">
      <c r="CN219" s="225">
        <f ca="1">CN218+1</f>
        <v>45139</v>
      </c>
      <c r="CO219" s="226">
        <f t="array" aca="1" ref="CO219" ca="1">IF(NETWORKDAYS.INTL(CN219,CN219,weekendOption,holidaysList)=1,MAX($CO$6:CO218)+1,"")</f>
        <v>151</v>
      </c>
    </row>
    <row r="220" spans="92:93" x14ac:dyDescent="0.25">
      <c r="CN220" s="225">
        <f t="shared" ca="1" si="110"/>
        <v>45140</v>
      </c>
      <c r="CO220" s="226">
        <f t="array" aca="1" ref="CO220" ca="1">IF(NETWORKDAYS.INTL(CN220,CN220,weekendOption,holidaysList)=1,MAX($CO$6:CO219)+1,"")</f>
        <v>152</v>
      </c>
    </row>
    <row r="221" spans="92:93" x14ac:dyDescent="0.25">
      <c r="CN221" s="225">
        <f t="shared" ca="1" si="110"/>
        <v>45141</v>
      </c>
      <c r="CO221" s="226">
        <f t="array" aca="1" ref="CO221" ca="1">IF(NETWORKDAYS.INTL(CN221,CN221,weekendOption,holidaysList)=1,MAX($CO$6:CO220)+1,"")</f>
        <v>153</v>
      </c>
    </row>
    <row r="222" spans="92:93" x14ac:dyDescent="0.25">
      <c r="CN222" s="225">
        <f t="shared" ca="1" si="110"/>
        <v>45142</v>
      </c>
      <c r="CO222" s="226">
        <f t="array" aca="1" ref="CO222" ca="1">IF(NETWORKDAYS.INTL(CN222,CN222,weekendOption,holidaysList)=1,MAX($CO$6:CO221)+1,"")</f>
        <v>154</v>
      </c>
    </row>
    <row r="223" spans="92:93" x14ac:dyDescent="0.25">
      <c r="CN223" s="225">
        <f t="shared" ca="1" si="110"/>
        <v>45143</v>
      </c>
      <c r="CO223" s="226" t="str">
        <f t="array" aca="1" ref="CO223" ca="1">IF(NETWORKDAYS.INTL(CN223,CN223,weekendOption,holidaysList)=1,MAX($CO$6:CO222)+1,"")</f>
        <v/>
      </c>
    </row>
    <row r="224" spans="92:93" x14ac:dyDescent="0.25">
      <c r="CN224" s="225">
        <f t="shared" ca="1" si="110"/>
        <v>45144</v>
      </c>
      <c r="CO224" s="226" t="str">
        <f t="array" aca="1" ref="CO224" ca="1">IF(NETWORKDAYS.INTL(CN224,CN224,weekendOption,holidaysList)=1,MAX($CO$6:CO223)+1,"")</f>
        <v/>
      </c>
    </row>
    <row r="225" spans="92:93" x14ac:dyDescent="0.25">
      <c r="CN225" s="225">
        <f t="shared" ca="1" si="110"/>
        <v>45145</v>
      </c>
      <c r="CO225" s="226">
        <f t="array" aca="1" ref="CO225" ca="1">IF(NETWORKDAYS.INTL(CN225,CN225,weekendOption,holidaysList)=1,MAX($CO$6:CO224)+1,"")</f>
        <v>155</v>
      </c>
    </row>
    <row r="226" spans="92:93" x14ac:dyDescent="0.25">
      <c r="CN226" s="225">
        <f t="shared" ca="1" si="110"/>
        <v>45146</v>
      </c>
      <c r="CO226" s="226">
        <f t="array" aca="1" ref="CO226" ca="1">IF(NETWORKDAYS.INTL(CN226,CN226,weekendOption,holidaysList)=1,MAX($CO$6:CO225)+1,"")</f>
        <v>156</v>
      </c>
    </row>
    <row r="227" spans="92:93" x14ac:dyDescent="0.25">
      <c r="CN227" s="225">
        <f t="shared" ca="1" si="110"/>
        <v>45147</v>
      </c>
      <c r="CO227" s="226">
        <f t="array" aca="1" ref="CO227" ca="1">IF(NETWORKDAYS.INTL(CN227,CN227,weekendOption,holidaysList)=1,MAX($CO$6:CO226)+1,"")</f>
        <v>157</v>
      </c>
    </row>
    <row r="228" spans="92:93" x14ac:dyDescent="0.25">
      <c r="CN228" s="225">
        <f t="shared" ca="1" si="110"/>
        <v>45148</v>
      </c>
      <c r="CO228" s="226">
        <f t="array" aca="1" ref="CO228" ca="1">IF(NETWORKDAYS.INTL(CN228,CN228,weekendOption,holidaysList)=1,MAX($CO$6:CO227)+1,"")</f>
        <v>158</v>
      </c>
    </row>
    <row r="229" spans="92:93" x14ac:dyDescent="0.25">
      <c r="CN229" s="225">
        <f t="shared" ca="1" si="110"/>
        <v>45149</v>
      </c>
      <c r="CO229" s="226">
        <f t="array" aca="1" ref="CO229" ca="1">IF(NETWORKDAYS.INTL(CN229,CN229,weekendOption,holidaysList)=1,MAX($CO$6:CO228)+1,"")</f>
        <v>159</v>
      </c>
    </row>
    <row r="230" spans="92:93" x14ac:dyDescent="0.25">
      <c r="CN230" s="225">
        <f t="shared" ca="1" si="110"/>
        <v>45150</v>
      </c>
      <c r="CO230" s="226" t="str">
        <f t="array" aca="1" ref="CO230" ca="1">IF(NETWORKDAYS.INTL(CN230,CN230,weekendOption,holidaysList)=1,MAX($CO$6:CO229)+1,"")</f>
        <v/>
      </c>
    </row>
    <row r="231" spans="92:93" x14ac:dyDescent="0.25">
      <c r="CN231" s="225">
        <f t="shared" ca="1" si="110"/>
        <v>45151</v>
      </c>
      <c r="CO231" s="226" t="str">
        <f t="array" aca="1" ref="CO231" ca="1">IF(NETWORKDAYS.INTL(CN231,CN231,weekendOption,holidaysList)=1,MAX($CO$6:CO230)+1,"")</f>
        <v/>
      </c>
    </row>
    <row r="232" spans="92:93" x14ac:dyDescent="0.25">
      <c r="CN232" s="225">
        <f t="shared" ca="1" si="110"/>
        <v>45152</v>
      </c>
      <c r="CO232" s="226">
        <f t="array" aca="1" ref="CO232" ca="1">IF(NETWORKDAYS.INTL(CN232,CN232,weekendOption,holidaysList)=1,MAX($CO$6:CO231)+1,"")</f>
        <v>160</v>
      </c>
    </row>
    <row r="233" spans="92:93" x14ac:dyDescent="0.25">
      <c r="CN233" s="225">
        <f t="shared" ca="1" si="110"/>
        <v>45153</v>
      </c>
      <c r="CO233" s="226">
        <f t="array" aca="1" ref="CO233" ca="1">IF(NETWORKDAYS.INTL(CN233,CN233,weekendOption,holidaysList)=1,MAX($CO$6:CO232)+1,"")</f>
        <v>161</v>
      </c>
    </row>
    <row r="234" spans="92:93" x14ac:dyDescent="0.25">
      <c r="CN234" s="225">
        <f t="shared" ca="1" si="110"/>
        <v>45154</v>
      </c>
      <c r="CO234" s="226">
        <f t="array" aca="1" ref="CO234" ca="1">IF(NETWORKDAYS.INTL(CN234,CN234,weekendOption,holidaysList)=1,MAX($CO$6:CO233)+1,"")</f>
        <v>162</v>
      </c>
    </row>
    <row r="235" spans="92:93" x14ac:dyDescent="0.25">
      <c r="CN235" s="225">
        <f t="shared" ca="1" si="110"/>
        <v>45155</v>
      </c>
      <c r="CO235" s="226">
        <f t="array" aca="1" ref="CO235" ca="1">IF(NETWORKDAYS.INTL(CN235,CN235,weekendOption,holidaysList)=1,MAX($CO$6:CO234)+1,"")</f>
        <v>163</v>
      </c>
    </row>
    <row r="236" spans="92:93" x14ac:dyDescent="0.25">
      <c r="CN236" s="225">
        <f t="shared" ca="1" si="110"/>
        <v>45156</v>
      </c>
      <c r="CO236" s="226">
        <f t="array" aca="1" ref="CO236" ca="1">IF(NETWORKDAYS.INTL(CN236,CN236,weekendOption,holidaysList)=1,MAX($CO$6:CO235)+1,"")</f>
        <v>164</v>
      </c>
    </row>
    <row r="237" spans="92:93" x14ac:dyDescent="0.25">
      <c r="CN237" s="225">
        <f t="shared" ca="1" si="110"/>
        <v>45157</v>
      </c>
      <c r="CO237" s="226" t="str">
        <f t="array" aca="1" ref="CO237" ca="1">IF(NETWORKDAYS.INTL(CN237,CN237,weekendOption,holidaysList)=1,MAX($CO$6:CO236)+1,"")</f>
        <v/>
      </c>
    </row>
    <row r="238" spans="92:93" x14ac:dyDescent="0.25">
      <c r="CN238" s="225">
        <f t="shared" ca="1" si="110"/>
        <v>45158</v>
      </c>
      <c r="CO238" s="226" t="str">
        <f t="array" aca="1" ref="CO238" ca="1">IF(NETWORKDAYS.INTL(CN238,CN238,weekendOption,holidaysList)=1,MAX($CO$6:CO237)+1,"")</f>
        <v/>
      </c>
    </row>
    <row r="239" spans="92:93" x14ac:dyDescent="0.25">
      <c r="CN239" s="225">
        <f t="shared" ca="1" si="110"/>
        <v>45159</v>
      </c>
      <c r="CO239" s="226">
        <f t="array" aca="1" ref="CO239" ca="1">IF(NETWORKDAYS.INTL(CN239,CN239,weekendOption,holidaysList)=1,MAX($CO$6:CO238)+1,"")</f>
        <v>165</v>
      </c>
    </row>
    <row r="240" spans="92:93" x14ac:dyDescent="0.25">
      <c r="CN240" s="225">
        <f t="shared" ca="1" si="110"/>
        <v>45160</v>
      </c>
      <c r="CO240" s="226">
        <f t="array" aca="1" ref="CO240" ca="1">IF(NETWORKDAYS.INTL(CN240,CN240,weekendOption,holidaysList)=1,MAX($CO$6:CO239)+1,"")</f>
        <v>166</v>
      </c>
    </row>
    <row r="241" spans="92:93" x14ac:dyDescent="0.25">
      <c r="CN241" s="225">
        <f t="shared" ca="1" si="110"/>
        <v>45161</v>
      </c>
      <c r="CO241" s="226">
        <f t="array" aca="1" ref="CO241" ca="1">IF(NETWORKDAYS.INTL(CN241,CN241,weekendOption,holidaysList)=1,MAX($CO$6:CO240)+1,"")</f>
        <v>167</v>
      </c>
    </row>
    <row r="242" spans="92:93" x14ac:dyDescent="0.25">
      <c r="CN242" s="225">
        <f t="shared" ca="1" si="110"/>
        <v>45162</v>
      </c>
      <c r="CO242" s="226">
        <f t="array" aca="1" ref="CO242" ca="1">IF(NETWORKDAYS.INTL(CN242,CN242,weekendOption,holidaysList)=1,MAX($CO$6:CO241)+1,"")</f>
        <v>168</v>
      </c>
    </row>
    <row r="243" spans="92:93" x14ac:dyDescent="0.25">
      <c r="CN243" s="225">
        <f t="shared" ca="1" si="110"/>
        <v>45163</v>
      </c>
      <c r="CO243" s="226">
        <f t="array" aca="1" ref="CO243" ca="1">IF(NETWORKDAYS.INTL(CN243,CN243,weekendOption,holidaysList)=1,MAX($CO$6:CO242)+1,"")</f>
        <v>169</v>
      </c>
    </row>
    <row r="244" spans="92:93" x14ac:dyDescent="0.25">
      <c r="CN244" s="225">
        <f t="shared" ca="1" si="110"/>
        <v>45164</v>
      </c>
      <c r="CO244" s="226" t="str">
        <f t="array" aca="1" ref="CO244" ca="1">IF(NETWORKDAYS.INTL(CN244,CN244,weekendOption,holidaysList)=1,MAX($CO$6:CO243)+1,"")</f>
        <v/>
      </c>
    </row>
    <row r="245" spans="92:93" x14ac:dyDescent="0.25">
      <c r="CN245" s="225">
        <f t="shared" ca="1" si="110"/>
        <v>45165</v>
      </c>
      <c r="CO245" s="226" t="str">
        <f t="array" aca="1" ref="CO245" ca="1">IF(NETWORKDAYS.INTL(CN245,CN245,weekendOption,holidaysList)=1,MAX($CO$6:CO244)+1,"")</f>
        <v/>
      </c>
    </row>
    <row r="246" spans="92:93" x14ac:dyDescent="0.25">
      <c r="CN246" s="225">
        <f t="shared" ca="1" si="110"/>
        <v>45166</v>
      </c>
      <c r="CO246" s="226">
        <f t="array" aca="1" ref="CO246" ca="1">IF(NETWORKDAYS.INTL(CN246,CN246,weekendOption,holidaysList)=1,MAX($CO$6:CO245)+1,"")</f>
        <v>170</v>
      </c>
    </row>
    <row r="247" spans="92:93" x14ac:dyDescent="0.25">
      <c r="CN247" s="225">
        <f t="shared" ca="1" si="110"/>
        <v>45167</v>
      </c>
      <c r="CO247" s="226">
        <f t="array" aca="1" ref="CO247" ca="1">IF(NETWORKDAYS.INTL(CN247,CN247,weekendOption,holidaysList)=1,MAX($CO$6:CO246)+1,"")</f>
        <v>171</v>
      </c>
    </row>
    <row r="248" spans="92:93" x14ac:dyDescent="0.25">
      <c r="CN248" s="225">
        <f t="shared" ca="1" si="110"/>
        <v>45168</v>
      </c>
      <c r="CO248" s="226">
        <f t="array" aca="1" ref="CO248" ca="1">IF(NETWORKDAYS.INTL(CN248,CN248,weekendOption,holidaysList)=1,MAX($CO$6:CO247)+1,"")</f>
        <v>172</v>
      </c>
    </row>
    <row r="249" spans="92:93" x14ac:dyDescent="0.25">
      <c r="CN249" s="225">
        <f t="shared" ca="1" si="110"/>
        <v>45169</v>
      </c>
      <c r="CO249" s="226">
        <f t="array" aca="1" ref="CO249" ca="1">IF(NETWORKDAYS.INTL(CN249,CN249,weekendOption,holidaysList)=1,MAX($CO$6:CO248)+1,"")</f>
        <v>173</v>
      </c>
    </row>
    <row r="250" spans="92:93" x14ac:dyDescent="0.25">
      <c r="CN250" s="225">
        <f t="shared" ca="1" si="110"/>
        <v>45170</v>
      </c>
      <c r="CO250" s="226">
        <f t="array" aca="1" ref="CO250" ca="1">IF(NETWORKDAYS.INTL(CN250,CN250,weekendOption,holidaysList)=1,MAX($CO$6:CO249)+1,"")</f>
        <v>174</v>
      </c>
    </row>
    <row r="251" spans="92:93" x14ac:dyDescent="0.25">
      <c r="CN251" s="225">
        <f t="shared" ca="1" si="110"/>
        <v>45171</v>
      </c>
      <c r="CO251" s="226" t="str">
        <f t="array" aca="1" ref="CO251" ca="1">IF(NETWORKDAYS.INTL(CN251,CN251,weekendOption,holidaysList)=1,MAX($CO$6:CO250)+1,"")</f>
        <v/>
      </c>
    </row>
    <row r="252" spans="92:93" x14ac:dyDescent="0.25">
      <c r="CN252" s="225">
        <f t="shared" ca="1" si="110"/>
        <v>45172</v>
      </c>
      <c r="CO252" s="226" t="str">
        <f t="array" aca="1" ref="CO252" ca="1">IF(NETWORKDAYS.INTL(CN252,CN252,weekendOption,holidaysList)=1,MAX($CO$6:CO251)+1,"")</f>
        <v/>
      </c>
    </row>
    <row r="253" spans="92:93" x14ac:dyDescent="0.25">
      <c r="CN253" s="225">
        <f t="shared" ca="1" si="110"/>
        <v>45173</v>
      </c>
      <c r="CO253" s="226">
        <f t="array" aca="1" ref="CO253" ca="1">IF(NETWORKDAYS.INTL(CN253,CN253,weekendOption,holidaysList)=1,MAX($CO$6:CO252)+1,"")</f>
        <v>175</v>
      </c>
    </row>
    <row r="254" spans="92:93" x14ac:dyDescent="0.25">
      <c r="CN254" s="225">
        <f t="shared" ca="1" si="110"/>
        <v>45174</v>
      </c>
      <c r="CO254" s="226">
        <f t="array" aca="1" ref="CO254" ca="1">IF(NETWORKDAYS.INTL(CN254,CN254,weekendOption,holidaysList)=1,MAX($CO$6:CO253)+1,"")</f>
        <v>176</v>
      </c>
    </row>
    <row r="255" spans="92:93" x14ac:dyDescent="0.25">
      <c r="CN255" s="225">
        <f t="shared" ca="1" si="110"/>
        <v>45175</v>
      </c>
      <c r="CO255" s="226">
        <f t="array" aca="1" ref="CO255" ca="1">IF(NETWORKDAYS.INTL(CN255,CN255,weekendOption,holidaysList)=1,MAX($CO$6:CO254)+1,"")</f>
        <v>177</v>
      </c>
    </row>
    <row r="256" spans="92:93" x14ac:dyDescent="0.25">
      <c r="CN256" s="225">
        <f t="shared" ca="1" si="110"/>
        <v>45176</v>
      </c>
      <c r="CO256" s="226">
        <f t="array" aca="1" ref="CO256" ca="1">IF(NETWORKDAYS.INTL(CN256,CN256,weekendOption,holidaysList)=1,MAX($CO$6:CO255)+1,"")</f>
        <v>178</v>
      </c>
    </row>
    <row r="257" spans="92:93" x14ac:dyDescent="0.25">
      <c r="CN257" s="225">
        <f t="shared" ca="1" si="110"/>
        <v>45177</v>
      </c>
      <c r="CO257" s="226">
        <f t="array" aca="1" ref="CO257" ca="1">IF(NETWORKDAYS.INTL(CN257,CN257,weekendOption,holidaysList)=1,MAX($CO$6:CO256)+1,"")</f>
        <v>179</v>
      </c>
    </row>
    <row r="258" spans="92:93" x14ac:dyDescent="0.25">
      <c r="CN258" s="225">
        <f t="shared" ca="1" si="110"/>
        <v>45178</v>
      </c>
      <c r="CO258" s="226" t="str">
        <f t="array" aca="1" ref="CO258" ca="1">IF(NETWORKDAYS.INTL(CN258,CN258,weekendOption,holidaysList)=1,MAX($CO$6:CO257)+1,"")</f>
        <v/>
      </c>
    </row>
    <row r="259" spans="92:93" x14ac:dyDescent="0.25">
      <c r="CN259" s="225">
        <f t="shared" ca="1" si="110"/>
        <v>45179</v>
      </c>
      <c r="CO259" s="226" t="str">
        <f t="array" aca="1" ref="CO259" ca="1">IF(NETWORKDAYS.INTL(CN259,CN259,weekendOption,holidaysList)=1,MAX($CO$6:CO258)+1,"")</f>
        <v/>
      </c>
    </row>
    <row r="260" spans="92:93" x14ac:dyDescent="0.25">
      <c r="CN260" s="225">
        <f t="shared" ca="1" si="110"/>
        <v>45180</v>
      </c>
      <c r="CO260" s="226">
        <f t="array" aca="1" ref="CO260" ca="1">IF(NETWORKDAYS.INTL(CN260,CN260,weekendOption,holidaysList)=1,MAX($CO$6:CO259)+1,"")</f>
        <v>180</v>
      </c>
    </row>
    <row r="261" spans="92:93" x14ac:dyDescent="0.25">
      <c r="CN261" s="225">
        <f t="shared" ca="1" si="110"/>
        <v>45181</v>
      </c>
      <c r="CO261" s="226">
        <f t="array" aca="1" ref="CO261" ca="1">IF(NETWORKDAYS.INTL(CN261,CN261,weekendOption,holidaysList)=1,MAX($CO$6:CO260)+1,"")</f>
        <v>181</v>
      </c>
    </row>
    <row r="262" spans="92:93" x14ac:dyDescent="0.25">
      <c r="CN262" s="225">
        <f t="shared" ca="1" si="110"/>
        <v>45182</v>
      </c>
      <c r="CO262" s="226">
        <f t="array" aca="1" ref="CO262" ca="1">IF(NETWORKDAYS.INTL(CN262,CN262,weekendOption,holidaysList)=1,MAX($CO$6:CO261)+1,"")</f>
        <v>182</v>
      </c>
    </row>
    <row r="263" spans="92:93" x14ac:dyDescent="0.25">
      <c r="CN263" s="225">
        <f t="shared" ca="1" si="110"/>
        <v>45183</v>
      </c>
      <c r="CO263" s="226">
        <f t="array" aca="1" ref="CO263" ca="1">IF(NETWORKDAYS.INTL(CN263,CN263,weekendOption,holidaysList)=1,MAX($CO$6:CO262)+1,"")</f>
        <v>183</v>
      </c>
    </row>
    <row r="264" spans="92:93" x14ac:dyDescent="0.25">
      <c r="CN264" s="225">
        <f t="shared" ca="1" si="110"/>
        <v>45184</v>
      </c>
      <c r="CO264" s="226">
        <f t="array" aca="1" ref="CO264" ca="1">IF(NETWORKDAYS.INTL(CN264,CN264,weekendOption,holidaysList)=1,MAX($CO$6:CO263)+1,"")</f>
        <v>184</v>
      </c>
    </row>
    <row r="265" spans="92:93" x14ac:dyDescent="0.25">
      <c r="CN265" s="225">
        <f t="shared" ref="CN265:CN328" ca="1" si="111">CN264+1</f>
        <v>45185</v>
      </c>
      <c r="CO265" s="226" t="str">
        <f t="array" aca="1" ref="CO265" ca="1">IF(NETWORKDAYS.INTL(CN265,CN265,weekendOption,holidaysList)=1,MAX($CO$6:CO264)+1,"")</f>
        <v/>
      </c>
    </row>
    <row r="266" spans="92:93" x14ac:dyDescent="0.25">
      <c r="CN266" s="225">
        <f t="shared" ca="1" si="111"/>
        <v>45186</v>
      </c>
      <c r="CO266" s="226" t="str">
        <f t="array" aca="1" ref="CO266" ca="1">IF(NETWORKDAYS.INTL(CN266,CN266,weekendOption,holidaysList)=1,MAX($CO$6:CO265)+1,"")</f>
        <v/>
      </c>
    </row>
    <row r="267" spans="92:93" x14ac:dyDescent="0.25">
      <c r="CN267" s="225">
        <f t="shared" ca="1" si="111"/>
        <v>45187</v>
      </c>
      <c r="CO267" s="226">
        <f t="array" aca="1" ref="CO267" ca="1">IF(NETWORKDAYS.INTL(CN267,CN267,weekendOption,holidaysList)=1,MAX($CO$6:CO266)+1,"")</f>
        <v>185</v>
      </c>
    </row>
    <row r="268" spans="92:93" x14ac:dyDescent="0.25">
      <c r="CN268" s="225">
        <f t="shared" ca="1" si="111"/>
        <v>45188</v>
      </c>
      <c r="CO268" s="226">
        <f t="array" aca="1" ref="CO268" ca="1">IF(NETWORKDAYS.INTL(CN268,CN268,weekendOption,holidaysList)=1,MAX($CO$6:CO267)+1,"")</f>
        <v>186</v>
      </c>
    </row>
    <row r="269" spans="92:93" x14ac:dyDescent="0.25">
      <c r="CN269" s="225">
        <f t="shared" ca="1" si="111"/>
        <v>45189</v>
      </c>
      <c r="CO269" s="226">
        <f t="array" aca="1" ref="CO269" ca="1">IF(NETWORKDAYS.INTL(CN269,CN269,weekendOption,holidaysList)=1,MAX($CO$6:CO268)+1,"")</f>
        <v>187</v>
      </c>
    </row>
    <row r="270" spans="92:93" x14ac:dyDescent="0.25">
      <c r="CN270" s="225">
        <f t="shared" ca="1" si="111"/>
        <v>45190</v>
      </c>
      <c r="CO270" s="226">
        <f t="array" aca="1" ref="CO270" ca="1">IF(NETWORKDAYS.INTL(CN270,CN270,weekendOption,holidaysList)=1,MAX($CO$6:CO269)+1,"")</f>
        <v>188</v>
      </c>
    </row>
    <row r="271" spans="92:93" x14ac:dyDescent="0.25">
      <c r="CN271" s="225">
        <f t="shared" ca="1" si="111"/>
        <v>45191</v>
      </c>
      <c r="CO271" s="226">
        <f t="array" aca="1" ref="CO271" ca="1">IF(NETWORKDAYS.INTL(CN271,CN271,weekendOption,holidaysList)=1,MAX($CO$6:CO270)+1,"")</f>
        <v>189</v>
      </c>
    </row>
    <row r="272" spans="92:93" x14ac:dyDescent="0.25">
      <c r="CN272" s="225">
        <f t="shared" ca="1" si="111"/>
        <v>45192</v>
      </c>
      <c r="CO272" s="226" t="str">
        <f t="array" aca="1" ref="CO272" ca="1">IF(NETWORKDAYS.INTL(CN272,CN272,weekendOption,holidaysList)=1,MAX($CO$6:CO271)+1,"")</f>
        <v/>
      </c>
    </row>
    <row r="273" spans="92:93" x14ac:dyDescent="0.25">
      <c r="CN273" s="225">
        <f t="shared" ca="1" si="111"/>
        <v>45193</v>
      </c>
      <c r="CO273" s="226" t="str">
        <f t="array" aca="1" ref="CO273" ca="1">IF(NETWORKDAYS.INTL(CN273,CN273,weekendOption,holidaysList)=1,MAX($CO$6:CO272)+1,"")</f>
        <v/>
      </c>
    </row>
    <row r="274" spans="92:93" x14ac:dyDescent="0.25">
      <c r="CN274" s="225">
        <f t="shared" ca="1" si="111"/>
        <v>45194</v>
      </c>
      <c r="CO274" s="226">
        <f t="array" aca="1" ref="CO274" ca="1">IF(NETWORKDAYS.INTL(CN274,CN274,weekendOption,holidaysList)=1,MAX($CO$6:CO273)+1,"")</f>
        <v>190</v>
      </c>
    </row>
    <row r="275" spans="92:93" x14ac:dyDescent="0.25">
      <c r="CN275" s="225">
        <f t="shared" ca="1" si="111"/>
        <v>45195</v>
      </c>
      <c r="CO275" s="226">
        <f t="array" aca="1" ref="CO275" ca="1">IF(NETWORKDAYS.INTL(CN275,CN275,weekendOption,holidaysList)=1,MAX($CO$6:CO274)+1,"")</f>
        <v>191</v>
      </c>
    </row>
    <row r="276" spans="92:93" x14ac:dyDescent="0.25">
      <c r="CN276" s="225">
        <f t="shared" ca="1" si="111"/>
        <v>45196</v>
      </c>
      <c r="CO276" s="226">
        <f t="array" aca="1" ref="CO276" ca="1">IF(NETWORKDAYS.INTL(CN276,CN276,weekendOption,holidaysList)=1,MAX($CO$6:CO275)+1,"")</f>
        <v>192</v>
      </c>
    </row>
    <row r="277" spans="92:93" x14ac:dyDescent="0.25">
      <c r="CN277" s="225">
        <f t="shared" ca="1" si="111"/>
        <v>45197</v>
      </c>
      <c r="CO277" s="226">
        <f t="array" aca="1" ref="CO277" ca="1">IF(NETWORKDAYS.INTL(CN277,CN277,weekendOption,holidaysList)=1,MAX($CO$6:CO276)+1,"")</f>
        <v>193</v>
      </c>
    </row>
    <row r="278" spans="92:93" x14ac:dyDescent="0.25">
      <c r="CN278" s="225">
        <f t="shared" ca="1" si="111"/>
        <v>45198</v>
      </c>
      <c r="CO278" s="226">
        <f t="array" aca="1" ref="CO278" ca="1">IF(NETWORKDAYS.INTL(CN278,CN278,weekendOption,holidaysList)=1,MAX($CO$6:CO277)+1,"")</f>
        <v>194</v>
      </c>
    </row>
    <row r="279" spans="92:93" x14ac:dyDescent="0.25">
      <c r="CN279" s="225">
        <f t="shared" ca="1" si="111"/>
        <v>45199</v>
      </c>
      <c r="CO279" s="226" t="str">
        <f t="array" aca="1" ref="CO279" ca="1">IF(NETWORKDAYS.INTL(CN279,CN279,weekendOption,holidaysList)=1,MAX($CO$6:CO278)+1,"")</f>
        <v/>
      </c>
    </row>
    <row r="280" spans="92:93" x14ac:dyDescent="0.25">
      <c r="CN280" s="225">
        <f t="shared" ca="1" si="111"/>
        <v>45200</v>
      </c>
      <c r="CO280" s="226" t="str">
        <f t="array" aca="1" ref="CO280" ca="1">IF(NETWORKDAYS.INTL(CN280,CN280,weekendOption,holidaysList)=1,MAX($CO$6:CO279)+1,"")</f>
        <v/>
      </c>
    </row>
    <row r="281" spans="92:93" x14ac:dyDescent="0.25">
      <c r="CN281" s="225">
        <f t="shared" ca="1" si="111"/>
        <v>45201</v>
      </c>
      <c r="CO281" s="226">
        <f t="array" aca="1" ref="CO281" ca="1">IF(NETWORKDAYS.INTL(CN281,CN281,weekendOption,holidaysList)=1,MAX($CO$6:CO280)+1,"")</f>
        <v>195</v>
      </c>
    </row>
    <row r="282" spans="92:93" x14ac:dyDescent="0.25">
      <c r="CN282" s="225">
        <f t="shared" ca="1" si="111"/>
        <v>45202</v>
      </c>
      <c r="CO282" s="226">
        <f t="array" aca="1" ref="CO282" ca="1">IF(NETWORKDAYS.INTL(CN282,CN282,weekendOption,holidaysList)=1,MAX($CO$6:CO281)+1,"")</f>
        <v>196</v>
      </c>
    </row>
    <row r="283" spans="92:93" x14ac:dyDescent="0.25">
      <c r="CN283" s="225">
        <f t="shared" ca="1" si="111"/>
        <v>45203</v>
      </c>
      <c r="CO283" s="226">
        <f t="array" aca="1" ref="CO283" ca="1">IF(NETWORKDAYS.INTL(CN283,CN283,weekendOption,holidaysList)=1,MAX($CO$6:CO282)+1,"")</f>
        <v>197</v>
      </c>
    </row>
    <row r="284" spans="92:93" x14ac:dyDescent="0.25">
      <c r="CN284" s="225">
        <f t="shared" ca="1" si="111"/>
        <v>45204</v>
      </c>
      <c r="CO284" s="226">
        <f t="array" aca="1" ref="CO284" ca="1">IF(NETWORKDAYS.INTL(CN284,CN284,weekendOption,holidaysList)=1,MAX($CO$6:CO283)+1,"")</f>
        <v>198</v>
      </c>
    </row>
    <row r="285" spans="92:93" x14ac:dyDescent="0.25">
      <c r="CN285" s="225">
        <f t="shared" ca="1" si="111"/>
        <v>45205</v>
      </c>
      <c r="CO285" s="226">
        <f t="array" aca="1" ref="CO285" ca="1">IF(NETWORKDAYS.INTL(CN285,CN285,weekendOption,holidaysList)=1,MAX($CO$6:CO284)+1,"")</f>
        <v>199</v>
      </c>
    </row>
    <row r="286" spans="92:93" x14ac:dyDescent="0.25">
      <c r="CN286" s="225">
        <f t="shared" ca="1" si="111"/>
        <v>45206</v>
      </c>
      <c r="CO286" s="226" t="str">
        <f t="array" aca="1" ref="CO286" ca="1">IF(NETWORKDAYS.INTL(CN286,CN286,weekendOption,holidaysList)=1,MAX($CO$6:CO285)+1,"")</f>
        <v/>
      </c>
    </row>
    <row r="287" spans="92:93" x14ac:dyDescent="0.25">
      <c r="CN287" s="225">
        <f t="shared" ca="1" si="111"/>
        <v>45207</v>
      </c>
      <c r="CO287" s="226" t="str">
        <f t="array" aca="1" ref="CO287" ca="1">IF(NETWORKDAYS.INTL(CN287,CN287,weekendOption,holidaysList)=1,MAX($CO$6:CO286)+1,"")</f>
        <v/>
      </c>
    </row>
    <row r="288" spans="92:93" x14ac:dyDescent="0.25">
      <c r="CN288" s="225">
        <f t="shared" ca="1" si="111"/>
        <v>45208</v>
      </c>
      <c r="CO288" s="226">
        <f t="array" aca="1" ref="CO288" ca="1">IF(NETWORKDAYS.INTL(CN288,CN288,weekendOption,holidaysList)=1,MAX($CO$6:CO287)+1,"")</f>
        <v>200</v>
      </c>
    </row>
    <row r="289" spans="92:93" x14ac:dyDescent="0.25">
      <c r="CN289" s="225">
        <f t="shared" ca="1" si="111"/>
        <v>45209</v>
      </c>
      <c r="CO289" s="226">
        <f t="array" aca="1" ref="CO289" ca="1">IF(NETWORKDAYS.INTL(CN289,CN289,weekendOption,holidaysList)=1,MAX($CO$6:CO288)+1,"")</f>
        <v>201</v>
      </c>
    </row>
    <row r="290" spans="92:93" x14ac:dyDescent="0.25">
      <c r="CN290" s="225">
        <f t="shared" ca="1" si="111"/>
        <v>45210</v>
      </c>
      <c r="CO290" s="226">
        <f t="array" aca="1" ref="CO290" ca="1">IF(NETWORKDAYS.INTL(CN290,CN290,weekendOption,holidaysList)=1,MAX($CO$6:CO289)+1,"")</f>
        <v>202</v>
      </c>
    </row>
    <row r="291" spans="92:93" x14ac:dyDescent="0.25">
      <c r="CN291" s="225">
        <f t="shared" ca="1" si="111"/>
        <v>45211</v>
      </c>
      <c r="CO291" s="226">
        <f t="array" aca="1" ref="CO291" ca="1">IF(NETWORKDAYS.INTL(CN291,CN291,weekendOption,holidaysList)=1,MAX($CO$6:CO290)+1,"")</f>
        <v>203</v>
      </c>
    </row>
    <row r="292" spans="92:93" x14ac:dyDescent="0.25">
      <c r="CN292" s="225">
        <f t="shared" ca="1" si="111"/>
        <v>45212</v>
      </c>
      <c r="CO292" s="226">
        <f t="array" aca="1" ref="CO292" ca="1">IF(NETWORKDAYS.INTL(CN292,CN292,weekendOption,holidaysList)=1,MAX($CO$6:CO291)+1,"")</f>
        <v>204</v>
      </c>
    </row>
    <row r="293" spans="92:93" x14ac:dyDescent="0.25">
      <c r="CN293" s="225">
        <f t="shared" ca="1" si="111"/>
        <v>45213</v>
      </c>
      <c r="CO293" s="226" t="str">
        <f t="array" aca="1" ref="CO293" ca="1">IF(NETWORKDAYS.INTL(CN293,CN293,weekendOption,holidaysList)=1,MAX($CO$6:CO292)+1,"")</f>
        <v/>
      </c>
    </row>
    <row r="294" spans="92:93" x14ac:dyDescent="0.25">
      <c r="CN294" s="225">
        <f t="shared" ca="1" si="111"/>
        <v>45214</v>
      </c>
      <c r="CO294" s="226" t="str">
        <f t="array" aca="1" ref="CO294" ca="1">IF(NETWORKDAYS.INTL(CN294,CN294,weekendOption,holidaysList)=1,MAX($CO$6:CO293)+1,"")</f>
        <v/>
      </c>
    </row>
    <row r="295" spans="92:93" x14ac:dyDescent="0.25">
      <c r="CN295" s="225">
        <f t="shared" ca="1" si="111"/>
        <v>45215</v>
      </c>
      <c r="CO295" s="226">
        <f t="array" aca="1" ref="CO295" ca="1">IF(NETWORKDAYS.INTL(CN295,CN295,weekendOption,holidaysList)=1,MAX($CO$6:CO294)+1,"")</f>
        <v>205</v>
      </c>
    </row>
    <row r="296" spans="92:93" x14ac:dyDescent="0.25">
      <c r="CN296" s="225">
        <f t="shared" ca="1" si="111"/>
        <v>45216</v>
      </c>
      <c r="CO296" s="226">
        <f t="array" aca="1" ref="CO296" ca="1">IF(NETWORKDAYS.INTL(CN296,CN296,weekendOption,holidaysList)=1,MAX($CO$6:CO295)+1,"")</f>
        <v>206</v>
      </c>
    </row>
    <row r="297" spans="92:93" x14ac:dyDescent="0.25">
      <c r="CN297" s="225">
        <f t="shared" ca="1" si="111"/>
        <v>45217</v>
      </c>
      <c r="CO297" s="226">
        <f t="array" aca="1" ref="CO297" ca="1">IF(NETWORKDAYS.INTL(CN297,CN297,weekendOption,holidaysList)=1,MAX($CO$6:CO296)+1,"")</f>
        <v>207</v>
      </c>
    </row>
    <row r="298" spans="92:93" x14ac:dyDescent="0.25">
      <c r="CN298" s="225">
        <f t="shared" ca="1" si="111"/>
        <v>45218</v>
      </c>
      <c r="CO298" s="226">
        <f t="array" aca="1" ref="CO298" ca="1">IF(NETWORKDAYS.INTL(CN298,CN298,weekendOption,holidaysList)=1,MAX($CO$6:CO297)+1,"")</f>
        <v>208</v>
      </c>
    </row>
    <row r="299" spans="92:93" x14ac:dyDescent="0.25">
      <c r="CN299" s="225">
        <f t="shared" ca="1" si="111"/>
        <v>45219</v>
      </c>
      <c r="CO299" s="226">
        <f t="array" aca="1" ref="CO299" ca="1">IF(NETWORKDAYS.INTL(CN299,CN299,weekendOption,holidaysList)=1,MAX($CO$6:CO298)+1,"")</f>
        <v>209</v>
      </c>
    </row>
    <row r="300" spans="92:93" x14ac:dyDescent="0.25">
      <c r="CN300" s="225">
        <f t="shared" ca="1" si="111"/>
        <v>45220</v>
      </c>
      <c r="CO300" s="226" t="str">
        <f t="array" aca="1" ref="CO300" ca="1">IF(NETWORKDAYS.INTL(CN300,CN300,weekendOption,holidaysList)=1,MAX($CO$6:CO299)+1,"")</f>
        <v/>
      </c>
    </row>
    <row r="301" spans="92:93" x14ac:dyDescent="0.25">
      <c r="CN301" s="225">
        <f t="shared" ca="1" si="111"/>
        <v>45221</v>
      </c>
      <c r="CO301" s="226" t="str">
        <f t="array" aca="1" ref="CO301" ca="1">IF(NETWORKDAYS.INTL(CN301,CN301,weekendOption,holidaysList)=1,MAX($CO$6:CO300)+1,"")</f>
        <v/>
      </c>
    </row>
    <row r="302" spans="92:93" x14ac:dyDescent="0.25">
      <c r="CN302" s="225">
        <f t="shared" ca="1" si="111"/>
        <v>45222</v>
      </c>
      <c r="CO302" s="226">
        <f t="array" aca="1" ref="CO302" ca="1">IF(NETWORKDAYS.INTL(CN302,CN302,weekendOption,holidaysList)=1,MAX($CO$6:CO301)+1,"")</f>
        <v>210</v>
      </c>
    </row>
    <row r="303" spans="92:93" x14ac:dyDescent="0.25">
      <c r="CN303" s="225">
        <f t="shared" ca="1" si="111"/>
        <v>45223</v>
      </c>
      <c r="CO303" s="226">
        <f t="array" aca="1" ref="CO303" ca="1">IF(NETWORKDAYS.INTL(CN303,CN303,weekendOption,holidaysList)=1,MAX($CO$6:CO302)+1,"")</f>
        <v>211</v>
      </c>
    </row>
    <row r="304" spans="92:93" x14ac:dyDescent="0.25">
      <c r="CN304" s="225">
        <f t="shared" ca="1" si="111"/>
        <v>45224</v>
      </c>
      <c r="CO304" s="226">
        <f t="array" aca="1" ref="CO304" ca="1">IF(NETWORKDAYS.INTL(CN304,CN304,weekendOption,holidaysList)=1,MAX($CO$6:CO303)+1,"")</f>
        <v>212</v>
      </c>
    </row>
    <row r="305" spans="92:93" x14ac:dyDescent="0.25">
      <c r="CN305" s="225">
        <f t="shared" ca="1" si="111"/>
        <v>45225</v>
      </c>
      <c r="CO305" s="226">
        <f t="array" aca="1" ref="CO305" ca="1">IF(NETWORKDAYS.INTL(CN305,CN305,weekendOption,holidaysList)=1,MAX($CO$6:CO304)+1,"")</f>
        <v>213</v>
      </c>
    </row>
    <row r="306" spans="92:93" x14ac:dyDescent="0.25">
      <c r="CN306" s="225">
        <f t="shared" ca="1" si="111"/>
        <v>45226</v>
      </c>
      <c r="CO306" s="226">
        <f t="array" aca="1" ref="CO306" ca="1">IF(NETWORKDAYS.INTL(CN306,CN306,weekendOption,holidaysList)=1,MAX($CO$6:CO305)+1,"")</f>
        <v>214</v>
      </c>
    </row>
    <row r="307" spans="92:93" x14ac:dyDescent="0.25">
      <c r="CN307" s="225">
        <f t="shared" ca="1" si="111"/>
        <v>45227</v>
      </c>
      <c r="CO307" s="226" t="str">
        <f t="array" aca="1" ref="CO307" ca="1">IF(NETWORKDAYS.INTL(CN307,CN307,weekendOption,holidaysList)=1,MAX($CO$6:CO306)+1,"")</f>
        <v/>
      </c>
    </row>
    <row r="308" spans="92:93" x14ac:dyDescent="0.25">
      <c r="CN308" s="225">
        <f t="shared" ca="1" si="111"/>
        <v>45228</v>
      </c>
      <c r="CO308" s="226" t="str">
        <f t="array" aca="1" ref="CO308" ca="1">IF(NETWORKDAYS.INTL(CN308,CN308,weekendOption,holidaysList)=1,MAX($CO$6:CO307)+1,"")</f>
        <v/>
      </c>
    </row>
    <row r="309" spans="92:93" x14ac:dyDescent="0.25">
      <c r="CN309" s="225">
        <f t="shared" ca="1" si="111"/>
        <v>45229</v>
      </c>
      <c r="CO309" s="226">
        <f t="array" aca="1" ref="CO309" ca="1">IF(NETWORKDAYS.INTL(CN309,CN309,weekendOption,holidaysList)=1,MAX($CO$6:CO308)+1,"")</f>
        <v>215</v>
      </c>
    </row>
    <row r="310" spans="92:93" x14ac:dyDescent="0.25">
      <c r="CN310" s="225">
        <f t="shared" ca="1" si="111"/>
        <v>45230</v>
      </c>
      <c r="CO310" s="226">
        <f t="array" aca="1" ref="CO310" ca="1">IF(NETWORKDAYS.INTL(CN310,CN310,weekendOption,holidaysList)=1,MAX($CO$6:CO309)+1,"")</f>
        <v>216</v>
      </c>
    </row>
    <row r="311" spans="92:93" x14ac:dyDescent="0.25">
      <c r="CN311" s="225">
        <f t="shared" ca="1" si="111"/>
        <v>45231</v>
      </c>
      <c r="CO311" s="226">
        <f t="array" aca="1" ref="CO311" ca="1">IF(NETWORKDAYS.INTL(CN311,CN311,weekendOption,holidaysList)=1,MAX($CO$6:CO310)+1,"")</f>
        <v>217</v>
      </c>
    </row>
    <row r="312" spans="92:93" x14ac:dyDescent="0.25">
      <c r="CN312" s="225">
        <f t="shared" ca="1" si="111"/>
        <v>45232</v>
      </c>
      <c r="CO312" s="226">
        <f t="array" aca="1" ref="CO312" ca="1">IF(NETWORKDAYS.INTL(CN312,CN312,weekendOption,holidaysList)=1,MAX($CO$6:CO311)+1,"")</f>
        <v>218</v>
      </c>
    </row>
    <row r="313" spans="92:93" x14ac:dyDescent="0.25">
      <c r="CN313" s="225">
        <f t="shared" ca="1" si="111"/>
        <v>45233</v>
      </c>
      <c r="CO313" s="226">
        <f t="array" aca="1" ref="CO313" ca="1">IF(NETWORKDAYS.INTL(CN313,CN313,weekendOption,holidaysList)=1,MAX($CO$6:CO312)+1,"")</f>
        <v>219</v>
      </c>
    </row>
    <row r="314" spans="92:93" x14ac:dyDescent="0.25">
      <c r="CN314" s="225">
        <f t="shared" ca="1" si="111"/>
        <v>45234</v>
      </c>
      <c r="CO314" s="226" t="str">
        <f t="array" aca="1" ref="CO314" ca="1">IF(NETWORKDAYS.INTL(CN314,CN314,weekendOption,holidaysList)=1,MAX($CO$6:CO313)+1,"")</f>
        <v/>
      </c>
    </row>
    <row r="315" spans="92:93" x14ac:dyDescent="0.25">
      <c r="CN315" s="225">
        <f t="shared" ca="1" si="111"/>
        <v>45235</v>
      </c>
      <c r="CO315" s="226" t="str">
        <f t="array" aca="1" ref="CO315" ca="1">IF(NETWORKDAYS.INTL(CN315,CN315,weekendOption,holidaysList)=1,MAX($CO$6:CO314)+1,"")</f>
        <v/>
      </c>
    </row>
    <row r="316" spans="92:93" x14ac:dyDescent="0.25">
      <c r="CN316" s="225">
        <f t="shared" ca="1" si="111"/>
        <v>45236</v>
      </c>
      <c r="CO316" s="226">
        <f t="array" aca="1" ref="CO316" ca="1">IF(NETWORKDAYS.INTL(CN316,CN316,weekendOption,holidaysList)=1,MAX($CO$6:CO315)+1,"")</f>
        <v>220</v>
      </c>
    </row>
    <row r="317" spans="92:93" x14ac:dyDescent="0.25">
      <c r="CN317" s="225">
        <f t="shared" ca="1" si="111"/>
        <v>45237</v>
      </c>
      <c r="CO317" s="226">
        <f t="array" aca="1" ref="CO317" ca="1">IF(NETWORKDAYS.INTL(CN317,CN317,weekendOption,holidaysList)=1,MAX($CO$6:CO316)+1,"")</f>
        <v>221</v>
      </c>
    </row>
    <row r="318" spans="92:93" x14ac:dyDescent="0.25">
      <c r="CN318" s="225">
        <f t="shared" ca="1" si="111"/>
        <v>45238</v>
      </c>
      <c r="CO318" s="226">
        <f t="array" aca="1" ref="CO318" ca="1">IF(NETWORKDAYS.INTL(CN318,CN318,weekendOption,holidaysList)=1,MAX($CO$6:CO317)+1,"")</f>
        <v>222</v>
      </c>
    </row>
    <row r="319" spans="92:93" x14ac:dyDescent="0.25">
      <c r="CN319" s="225">
        <f t="shared" ca="1" si="111"/>
        <v>45239</v>
      </c>
      <c r="CO319" s="226">
        <f t="array" aca="1" ref="CO319" ca="1">IF(NETWORKDAYS.INTL(CN319,CN319,weekendOption,holidaysList)=1,MAX($CO$6:CO318)+1,"")</f>
        <v>223</v>
      </c>
    </row>
    <row r="320" spans="92:93" x14ac:dyDescent="0.25">
      <c r="CN320" s="225">
        <f t="shared" ca="1" si="111"/>
        <v>45240</v>
      </c>
      <c r="CO320" s="226">
        <f t="array" aca="1" ref="CO320" ca="1">IF(NETWORKDAYS.INTL(CN320,CN320,weekendOption,holidaysList)=1,MAX($CO$6:CO319)+1,"")</f>
        <v>224</v>
      </c>
    </row>
    <row r="321" spans="92:93" x14ac:dyDescent="0.25">
      <c r="CN321" s="225">
        <f t="shared" ca="1" si="111"/>
        <v>45241</v>
      </c>
      <c r="CO321" s="226" t="str">
        <f t="array" aca="1" ref="CO321" ca="1">IF(NETWORKDAYS.INTL(CN321,CN321,weekendOption,holidaysList)=1,MAX($CO$6:CO320)+1,"")</f>
        <v/>
      </c>
    </row>
    <row r="322" spans="92:93" x14ac:dyDescent="0.25">
      <c r="CN322" s="225">
        <f t="shared" ca="1" si="111"/>
        <v>45242</v>
      </c>
      <c r="CO322" s="226" t="str">
        <f t="array" aca="1" ref="CO322" ca="1">IF(NETWORKDAYS.INTL(CN322,CN322,weekendOption,holidaysList)=1,MAX($CO$6:CO321)+1,"")</f>
        <v/>
      </c>
    </row>
    <row r="323" spans="92:93" x14ac:dyDescent="0.25">
      <c r="CN323" s="225">
        <f t="shared" ca="1" si="111"/>
        <v>45243</v>
      </c>
      <c r="CO323" s="226">
        <f t="array" aca="1" ref="CO323" ca="1">IF(NETWORKDAYS.INTL(CN323,CN323,weekendOption,holidaysList)=1,MAX($CO$6:CO322)+1,"")</f>
        <v>225</v>
      </c>
    </row>
    <row r="324" spans="92:93" x14ac:dyDescent="0.25">
      <c r="CN324" s="225">
        <f t="shared" ca="1" si="111"/>
        <v>45244</v>
      </c>
      <c r="CO324" s="226">
        <f t="array" aca="1" ref="CO324" ca="1">IF(NETWORKDAYS.INTL(CN324,CN324,weekendOption,holidaysList)=1,MAX($CO$6:CO323)+1,"")</f>
        <v>226</v>
      </c>
    </row>
    <row r="325" spans="92:93" x14ac:dyDescent="0.25">
      <c r="CN325" s="225">
        <f t="shared" ca="1" si="111"/>
        <v>45245</v>
      </c>
      <c r="CO325" s="226">
        <f t="array" aca="1" ref="CO325" ca="1">IF(NETWORKDAYS.INTL(CN325,CN325,weekendOption,holidaysList)=1,MAX($CO$6:CO324)+1,"")</f>
        <v>227</v>
      </c>
    </row>
    <row r="326" spans="92:93" x14ac:dyDescent="0.25">
      <c r="CN326" s="225">
        <f t="shared" ca="1" si="111"/>
        <v>45246</v>
      </c>
      <c r="CO326" s="226">
        <f t="array" aca="1" ref="CO326" ca="1">IF(NETWORKDAYS.INTL(CN326,CN326,weekendOption,holidaysList)=1,MAX($CO$6:CO325)+1,"")</f>
        <v>228</v>
      </c>
    </row>
    <row r="327" spans="92:93" x14ac:dyDescent="0.25">
      <c r="CN327" s="225">
        <f t="shared" ca="1" si="111"/>
        <v>45247</v>
      </c>
      <c r="CO327" s="226">
        <f t="array" aca="1" ref="CO327" ca="1">IF(NETWORKDAYS.INTL(CN327,CN327,weekendOption,holidaysList)=1,MAX($CO$6:CO326)+1,"")</f>
        <v>229</v>
      </c>
    </row>
    <row r="328" spans="92:93" x14ac:dyDescent="0.25">
      <c r="CN328" s="225">
        <f t="shared" ca="1" si="111"/>
        <v>45248</v>
      </c>
      <c r="CO328" s="226" t="str">
        <f t="array" aca="1" ref="CO328" ca="1">IF(NETWORKDAYS.INTL(CN328,CN328,weekendOption,holidaysList)=1,MAX($CO$6:CO327)+1,"")</f>
        <v/>
      </c>
    </row>
    <row r="329" spans="92:93" x14ac:dyDescent="0.25">
      <c r="CN329" s="225">
        <f t="shared" ref="CN329:CN392" ca="1" si="112">CN328+1</f>
        <v>45249</v>
      </c>
      <c r="CO329" s="226" t="str">
        <f t="array" aca="1" ref="CO329" ca="1">IF(NETWORKDAYS.INTL(CN329,CN329,weekendOption,holidaysList)=1,MAX($CO$6:CO328)+1,"")</f>
        <v/>
      </c>
    </row>
    <row r="330" spans="92:93" x14ac:dyDescent="0.25">
      <c r="CN330" s="225">
        <f t="shared" ca="1" si="112"/>
        <v>45250</v>
      </c>
      <c r="CO330" s="226">
        <f t="array" aca="1" ref="CO330" ca="1">IF(NETWORKDAYS.INTL(CN330,CN330,weekendOption,holidaysList)=1,MAX($CO$6:CO329)+1,"")</f>
        <v>230</v>
      </c>
    </row>
    <row r="331" spans="92:93" x14ac:dyDescent="0.25">
      <c r="CN331" s="225">
        <f t="shared" ca="1" si="112"/>
        <v>45251</v>
      </c>
      <c r="CO331" s="226">
        <f t="array" aca="1" ref="CO331" ca="1">IF(NETWORKDAYS.INTL(CN331,CN331,weekendOption,holidaysList)=1,MAX($CO$6:CO330)+1,"")</f>
        <v>231</v>
      </c>
    </row>
    <row r="332" spans="92:93" x14ac:dyDescent="0.25">
      <c r="CN332" s="225">
        <f t="shared" ca="1" si="112"/>
        <v>45252</v>
      </c>
      <c r="CO332" s="226">
        <f t="array" aca="1" ref="CO332" ca="1">IF(NETWORKDAYS.INTL(CN332,CN332,weekendOption,holidaysList)=1,MAX($CO$6:CO331)+1,"")</f>
        <v>232</v>
      </c>
    </row>
    <row r="333" spans="92:93" x14ac:dyDescent="0.25">
      <c r="CN333" s="225">
        <f t="shared" ca="1" si="112"/>
        <v>45253</v>
      </c>
      <c r="CO333" s="226">
        <f t="array" aca="1" ref="CO333" ca="1">IF(NETWORKDAYS.INTL(CN333,CN333,weekendOption,holidaysList)=1,MAX($CO$6:CO332)+1,"")</f>
        <v>233</v>
      </c>
    </row>
    <row r="334" spans="92:93" x14ac:dyDescent="0.25">
      <c r="CN334" s="225">
        <f t="shared" ca="1" si="112"/>
        <v>45254</v>
      </c>
      <c r="CO334" s="226">
        <f t="array" aca="1" ref="CO334" ca="1">IF(NETWORKDAYS.INTL(CN334,CN334,weekendOption,holidaysList)=1,MAX($CO$6:CO333)+1,"")</f>
        <v>234</v>
      </c>
    </row>
    <row r="335" spans="92:93" x14ac:dyDescent="0.25">
      <c r="CN335" s="225">
        <f t="shared" ca="1" si="112"/>
        <v>45255</v>
      </c>
      <c r="CO335" s="226" t="str">
        <f t="array" aca="1" ref="CO335" ca="1">IF(NETWORKDAYS.INTL(CN335,CN335,weekendOption,holidaysList)=1,MAX($CO$6:CO334)+1,"")</f>
        <v/>
      </c>
    </row>
    <row r="336" spans="92:93" x14ac:dyDescent="0.25">
      <c r="CN336" s="225">
        <f t="shared" ca="1" si="112"/>
        <v>45256</v>
      </c>
      <c r="CO336" s="226" t="str">
        <f t="array" aca="1" ref="CO336" ca="1">IF(NETWORKDAYS.INTL(CN336,CN336,weekendOption,holidaysList)=1,MAX($CO$6:CO335)+1,"")</f>
        <v/>
      </c>
    </row>
    <row r="337" spans="92:93" x14ac:dyDescent="0.25">
      <c r="CN337" s="225">
        <f t="shared" ca="1" si="112"/>
        <v>45257</v>
      </c>
      <c r="CO337" s="226">
        <f t="array" aca="1" ref="CO337" ca="1">IF(NETWORKDAYS.INTL(CN337,CN337,weekendOption,holidaysList)=1,MAX($CO$6:CO336)+1,"")</f>
        <v>235</v>
      </c>
    </row>
    <row r="338" spans="92:93" x14ac:dyDescent="0.25">
      <c r="CN338" s="225">
        <f t="shared" ca="1" si="112"/>
        <v>45258</v>
      </c>
      <c r="CO338" s="226">
        <f t="array" aca="1" ref="CO338" ca="1">IF(NETWORKDAYS.INTL(CN338,CN338,weekendOption,holidaysList)=1,MAX($CO$6:CO337)+1,"")</f>
        <v>236</v>
      </c>
    </row>
    <row r="339" spans="92:93" x14ac:dyDescent="0.25">
      <c r="CN339" s="225">
        <f t="shared" ca="1" si="112"/>
        <v>45259</v>
      </c>
      <c r="CO339" s="226">
        <f t="array" aca="1" ref="CO339" ca="1">IF(NETWORKDAYS.INTL(CN339,CN339,weekendOption,holidaysList)=1,MAX($CO$6:CO338)+1,"")</f>
        <v>237</v>
      </c>
    </row>
    <row r="340" spans="92:93" x14ac:dyDescent="0.25">
      <c r="CN340" s="225">
        <f t="shared" ca="1" si="112"/>
        <v>45260</v>
      </c>
      <c r="CO340" s="226">
        <f t="array" aca="1" ref="CO340" ca="1">IF(NETWORKDAYS.INTL(CN340,CN340,weekendOption,holidaysList)=1,MAX($CO$6:CO339)+1,"")</f>
        <v>238</v>
      </c>
    </row>
    <row r="341" spans="92:93" x14ac:dyDescent="0.25">
      <c r="CN341" s="225">
        <f t="shared" ca="1" si="112"/>
        <v>45261</v>
      </c>
      <c r="CO341" s="226">
        <f t="array" aca="1" ref="CO341" ca="1">IF(NETWORKDAYS.INTL(CN341,CN341,weekendOption,holidaysList)=1,MAX($CO$6:CO340)+1,"")</f>
        <v>239</v>
      </c>
    </row>
    <row r="342" spans="92:93" x14ac:dyDescent="0.25">
      <c r="CN342" s="225">
        <f t="shared" ca="1" si="112"/>
        <v>45262</v>
      </c>
      <c r="CO342" s="226" t="str">
        <f t="array" aca="1" ref="CO342" ca="1">IF(NETWORKDAYS.INTL(CN342,CN342,weekendOption,holidaysList)=1,MAX($CO$6:CO341)+1,"")</f>
        <v/>
      </c>
    </row>
    <row r="343" spans="92:93" x14ac:dyDescent="0.25">
      <c r="CN343" s="225">
        <f t="shared" ca="1" si="112"/>
        <v>45263</v>
      </c>
      <c r="CO343" s="226" t="str">
        <f t="array" aca="1" ref="CO343" ca="1">IF(NETWORKDAYS.INTL(CN343,CN343,weekendOption,holidaysList)=1,MAX($CO$6:CO342)+1,"")</f>
        <v/>
      </c>
    </row>
    <row r="344" spans="92:93" x14ac:dyDescent="0.25">
      <c r="CN344" s="225">
        <f t="shared" ca="1" si="112"/>
        <v>45264</v>
      </c>
      <c r="CO344" s="226">
        <f t="array" aca="1" ref="CO344" ca="1">IF(NETWORKDAYS.INTL(CN344,CN344,weekendOption,holidaysList)=1,MAX($CO$6:CO343)+1,"")</f>
        <v>240</v>
      </c>
    </row>
    <row r="345" spans="92:93" x14ac:dyDescent="0.25">
      <c r="CN345" s="225">
        <f t="shared" ca="1" si="112"/>
        <v>45265</v>
      </c>
      <c r="CO345" s="226">
        <f t="array" aca="1" ref="CO345" ca="1">IF(NETWORKDAYS.INTL(CN345,CN345,weekendOption,holidaysList)=1,MAX($CO$6:CO344)+1,"")</f>
        <v>241</v>
      </c>
    </row>
    <row r="346" spans="92:93" x14ac:dyDescent="0.25">
      <c r="CN346" s="225">
        <f t="shared" ca="1" si="112"/>
        <v>45266</v>
      </c>
      <c r="CO346" s="226">
        <f t="array" aca="1" ref="CO346" ca="1">IF(NETWORKDAYS.INTL(CN346,CN346,weekendOption,holidaysList)=1,MAX($CO$6:CO345)+1,"")</f>
        <v>242</v>
      </c>
    </row>
    <row r="347" spans="92:93" x14ac:dyDescent="0.25">
      <c r="CN347" s="225">
        <f t="shared" ca="1" si="112"/>
        <v>45267</v>
      </c>
      <c r="CO347" s="226">
        <f t="array" aca="1" ref="CO347" ca="1">IF(NETWORKDAYS.INTL(CN347,CN347,weekendOption,holidaysList)=1,MAX($CO$6:CO346)+1,"")</f>
        <v>243</v>
      </c>
    </row>
    <row r="348" spans="92:93" x14ac:dyDescent="0.25">
      <c r="CN348" s="225">
        <f t="shared" ca="1" si="112"/>
        <v>45268</v>
      </c>
      <c r="CO348" s="226">
        <f t="array" aca="1" ref="CO348" ca="1">IF(NETWORKDAYS.INTL(CN348,CN348,weekendOption,holidaysList)=1,MAX($CO$6:CO347)+1,"")</f>
        <v>244</v>
      </c>
    </row>
    <row r="349" spans="92:93" x14ac:dyDescent="0.25">
      <c r="CN349" s="225">
        <f t="shared" ca="1" si="112"/>
        <v>45269</v>
      </c>
      <c r="CO349" s="226" t="str">
        <f t="array" aca="1" ref="CO349" ca="1">IF(NETWORKDAYS.INTL(CN349,CN349,weekendOption,holidaysList)=1,MAX($CO$6:CO348)+1,"")</f>
        <v/>
      </c>
    </row>
    <row r="350" spans="92:93" x14ac:dyDescent="0.25">
      <c r="CN350" s="225">
        <f t="shared" ca="1" si="112"/>
        <v>45270</v>
      </c>
      <c r="CO350" s="226" t="str">
        <f t="array" aca="1" ref="CO350" ca="1">IF(NETWORKDAYS.INTL(CN350,CN350,weekendOption,holidaysList)=1,MAX($CO$6:CO349)+1,"")</f>
        <v/>
      </c>
    </row>
    <row r="351" spans="92:93" x14ac:dyDescent="0.25">
      <c r="CN351" s="225">
        <f t="shared" ca="1" si="112"/>
        <v>45271</v>
      </c>
      <c r="CO351" s="226">
        <f t="array" aca="1" ref="CO351" ca="1">IF(NETWORKDAYS.INTL(CN351,CN351,weekendOption,holidaysList)=1,MAX($CO$6:CO350)+1,"")</f>
        <v>245</v>
      </c>
    </row>
    <row r="352" spans="92:93" x14ac:dyDescent="0.25">
      <c r="CN352" s="225">
        <f t="shared" ca="1" si="112"/>
        <v>45272</v>
      </c>
      <c r="CO352" s="226">
        <f t="array" aca="1" ref="CO352" ca="1">IF(NETWORKDAYS.INTL(CN352,CN352,weekendOption,holidaysList)=1,MAX($CO$6:CO351)+1,"")</f>
        <v>246</v>
      </c>
    </row>
    <row r="353" spans="92:93" x14ac:dyDescent="0.25">
      <c r="CN353" s="225">
        <f t="shared" ca="1" si="112"/>
        <v>45273</v>
      </c>
      <c r="CO353" s="226">
        <f t="array" aca="1" ref="CO353" ca="1">IF(NETWORKDAYS.INTL(CN353,CN353,weekendOption,holidaysList)=1,MAX($CO$6:CO352)+1,"")</f>
        <v>247</v>
      </c>
    </row>
    <row r="354" spans="92:93" x14ac:dyDescent="0.25">
      <c r="CN354" s="225">
        <f t="shared" ca="1" si="112"/>
        <v>45274</v>
      </c>
      <c r="CO354" s="226">
        <f t="array" aca="1" ref="CO354" ca="1">IF(NETWORKDAYS.INTL(CN354,CN354,weekendOption,holidaysList)=1,MAX($CO$6:CO353)+1,"")</f>
        <v>248</v>
      </c>
    </row>
    <row r="355" spans="92:93" x14ac:dyDescent="0.25">
      <c r="CN355" s="225">
        <f t="shared" ca="1" si="112"/>
        <v>45275</v>
      </c>
      <c r="CO355" s="226">
        <f t="array" aca="1" ref="CO355" ca="1">IF(NETWORKDAYS.INTL(CN355,CN355,weekendOption,holidaysList)=1,MAX($CO$6:CO354)+1,"")</f>
        <v>249</v>
      </c>
    </row>
    <row r="356" spans="92:93" x14ac:dyDescent="0.25">
      <c r="CN356" s="225">
        <f t="shared" ca="1" si="112"/>
        <v>45276</v>
      </c>
      <c r="CO356" s="226" t="str">
        <f t="array" aca="1" ref="CO356" ca="1">IF(NETWORKDAYS.INTL(CN356,CN356,weekendOption,holidaysList)=1,MAX($CO$6:CO355)+1,"")</f>
        <v/>
      </c>
    </row>
    <row r="357" spans="92:93" x14ac:dyDescent="0.25">
      <c r="CN357" s="225">
        <f t="shared" ca="1" si="112"/>
        <v>45277</v>
      </c>
      <c r="CO357" s="226" t="str">
        <f t="array" aca="1" ref="CO357" ca="1">IF(NETWORKDAYS.INTL(CN357,CN357,weekendOption,holidaysList)=1,MAX($CO$6:CO356)+1,"")</f>
        <v/>
      </c>
    </row>
    <row r="358" spans="92:93" x14ac:dyDescent="0.25">
      <c r="CN358" s="225">
        <f t="shared" ca="1" si="112"/>
        <v>45278</v>
      </c>
      <c r="CO358" s="226">
        <f t="array" aca="1" ref="CO358" ca="1">IF(NETWORKDAYS.INTL(CN358,CN358,weekendOption,holidaysList)=1,MAX($CO$6:CO357)+1,"")</f>
        <v>250</v>
      </c>
    </row>
    <row r="359" spans="92:93" x14ac:dyDescent="0.25">
      <c r="CN359" s="225">
        <f t="shared" ca="1" si="112"/>
        <v>45279</v>
      </c>
      <c r="CO359" s="226">
        <f t="array" aca="1" ref="CO359" ca="1">IF(NETWORKDAYS.INTL(CN359,CN359,weekendOption,holidaysList)=1,MAX($CO$6:CO358)+1,"")</f>
        <v>251</v>
      </c>
    </row>
    <row r="360" spans="92:93" x14ac:dyDescent="0.25">
      <c r="CN360" s="225">
        <f t="shared" ca="1" si="112"/>
        <v>45280</v>
      </c>
      <c r="CO360" s="226">
        <f t="array" aca="1" ref="CO360" ca="1">IF(NETWORKDAYS.INTL(CN360,CN360,weekendOption,holidaysList)=1,MAX($CO$6:CO359)+1,"")</f>
        <v>252</v>
      </c>
    </row>
    <row r="361" spans="92:93" x14ac:dyDescent="0.25">
      <c r="CN361" s="225">
        <f t="shared" ca="1" si="112"/>
        <v>45281</v>
      </c>
      <c r="CO361" s="226">
        <f t="array" aca="1" ref="CO361" ca="1">IF(NETWORKDAYS.INTL(CN361,CN361,weekendOption,holidaysList)=1,MAX($CO$6:CO360)+1,"")</f>
        <v>253</v>
      </c>
    </row>
    <row r="362" spans="92:93" x14ac:dyDescent="0.25">
      <c r="CN362" s="225">
        <f t="shared" ca="1" si="112"/>
        <v>45282</v>
      </c>
      <c r="CO362" s="226">
        <f t="array" aca="1" ref="CO362" ca="1">IF(NETWORKDAYS.INTL(CN362,CN362,weekendOption,holidaysList)=1,MAX($CO$6:CO361)+1,"")</f>
        <v>254</v>
      </c>
    </row>
    <row r="363" spans="92:93" x14ac:dyDescent="0.25">
      <c r="CN363" s="225">
        <f t="shared" ca="1" si="112"/>
        <v>45283</v>
      </c>
      <c r="CO363" s="226" t="str">
        <f t="array" aca="1" ref="CO363" ca="1">IF(NETWORKDAYS.INTL(CN363,CN363,weekendOption,holidaysList)=1,MAX($CO$6:CO362)+1,"")</f>
        <v/>
      </c>
    </row>
    <row r="364" spans="92:93" x14ac:dyDescent="0.25">
      <c r="CN364" s="225">
        <f t="shared" ca="1" si="112"/>
        <v>45284</v>
      </c>
      <c r="CO364" s="226" t="str">
        <f t="array" aca="1" ref="CO364" ca="1">IF(NETWORKDAYS.INTL(CN364,CN364,weekendOption,holidaysList)=1,MAX($CO$6:CO363)+1,"")</f>
        <v/>
      </c>
    </row>
    <row r="365" spans="92:93" x14ac:dyDescent="0.25">
      <c r="CN365" s="225">
        <f t="shared" ca="1" si="112"/>
        <v>45285</v>
      </c>
      <c r="CO365" s="226">
        <f t="array" aca="1" ref="CO365" ca="1">IF(NETWORKDAYS.INTL(CN365,CN365,weekendOption,holidaysList)=1,MAX($CO$6:CO364)+1,"")</f>
        <v>255</v>
      </c>
    </row>
    <row r="366" spans="92:93" x14ac:dyDescent="0.25">
      <c r="CN366" s="225">
        <f t="shared" ca="1" si="112"/>
        <v>45286</v>
      </c>
      <c r="CO366" s="226" t="str">
        <f t="array" aca="1" ref="CO366" ca="1">IF(NETWORKDAYS.INTL(CN366,CN366,weekendOption,holidaysList)=1,MAX($CO$6:CO365)+1,"")</f>
        <v/>
      </c>
    </row>
    <row r="367" spans="92:93" x14ac:dyDescent="0.25">
      <c r="CN367" s="225">
        <f t="shared" ca="1" si="112"/>
        <v>45287</v>
      </c>
      <c r="CO367" s="226">
        <f t="array" aca="1" ref="CO367" ca="1">IF(NETWORKDAYS.INTL(CN367,CN367,weekendOption,holidaysList)=1,MAX($CO$6:CO366)+1,"")</f>
        <v>256</v>
      </c>
    </row>
    <row r="368" spans="92:93" x14ac:dyDescent="0.25">
      <c r="CN368" s="225">
        <f t="shared" ca="1" si="112"/>
        <v>45288</v>
      </c>
      <c r="CO368" s="226">
        <f t="array" aca="1" ref="CO368" ca="1">IF(NETWORKDAYS.INTL(CN368,CN368,weekendOption,holidaysList)=1,MAX($CO$6:CO367)+1,"")</f>
        <v>257</v>
      </c>
    </row>
    <row r="369" spans="92:93" x14ac:dyDescent="0.25">
      <c r="CN369" s="225">
        <f t="shared" ca="1" si="112"/>
        <v>45289</v>
      </c>
      <c r="CO369" s="226">
        <f t="array" aca="1" ref="CO369" ca="1">IF(NETWORKDAYS.INTL(CN369,CN369,weekendOption,holidaysList)=1,MAX($CO$6:CO368)+1,"")</f>
        <v>258</v>
      </c>
    </row>
    <row r="370" spans="92:93" x14ac:dyDescent="0.25">
      <c r="CN370" s="225">
        <f t="shared" ca="1" si="112"/>
        <v>45290</v>
      </c>
      <c r="CO370" s="226" t="str">
        <f t="array" aca="1" ref="CO370" ca="1">IF(NETWORKDAYS.INTL(CN370,CN370,weekendOption,holidaysList)=1,MAX($CO$6:CO369)+1,"")</f>
        <v/>
      </c>
    </row>
    <row r="371" spans="92:93" x14ac:dyDescent="0.25">
      <c r="CN371" s="225">
        <f t="shared" ca="1" si="112"/>
        <v>45291</v>
      </c>
      <c r="CO371" s="226" t="str">
        <f t="array" aca="1" ref="CO371" ca="1">IF(NETWORKDAYS.INTL(CN371,CN371,weekendOption,holidaysList)=1,MAX($CO$6:CO370)+1,"")</f>
        <v/>
      </c>
    </row>
    <row r="372" spans="92:93" x14ac:dyDescent="0.25">
      <c r="CN372" s="225">
        <f t="shared" ca="1" si="112"/>
        <v>45292</v>
      </c>
      <c r="CO372" s="226">
        <f t="array" aca="1" ref="CO372" ca="1">IF(NETWORKDAYS.INTL(CN372,CN372,weekendOption,holidaysList)=1,MAX($CO$6:CO371)+1,"")</f>
        <v>259</v>
      </c>
    </row>
    <row r="373" spans="92:93" x14ac:dyDescent="0.25">
      <c r="CN373" s="225">
        <f t="shared" ca="1" si="112"/>
        <v>45293</v>
      </c>
      <c r="CO373" s="226">
        <f t="array" aca="1" ref="CO373" ca="1">IF(NETWORKDAYS.INTL(CN373,CN373,weekendOption,holidaysList)=1,MAX($CO$6:CO372)+1,"")</f>
        <v>260</v>
      </c>
    </row>
    <row r="374" spans="92:93" x14ac:dyDescent="0.25">
      <c r="CN374" s="225">
        <f t="shared" ca="1" si="112"/>
        <v>45294</v>
      </c>
      <c r="CO374" s="226">
        <f t="array" aca="1" ref="CO374" ca="1">IF(NETWORKDAYS.INTL(CN374,CN374,weekendOption,holidaysList)=1,MAX($CO$6:CO373)+1,"")</f>
        <v>261</v>
      </c>
    </row>
    <row r="375" spans="92:93" x14ac:dyDescent="0.25">
      <c r="CN375" s="225">
        <f t="shared" ca="1" si="112"/>
        <v>45295</v>
      </c>
      <c r="CO375" s="226">
        <f t="array" aca="1" ref="CO375" ca="1">IF(NETWORKDAYS.INTL(CN375,CN375,weekendOption,holidaysList)=1,MAX($CO$6:CO374)+1,"")</f>
        <v>262</v>
      </c>
    </row>
    <row r="376" spans="92:93" x14ac:dyDescent="0.25">
      <c r="CN376" s="225">
        <f t="shared" ca="1" si="112"/>
        <v>45296</v>
      </c>
      <c r="CO376" s="226">
        <f t="array" aca="1" ref="CO376" ca="1">IF(NETWORKDAYS.INTL(CN376,CN376,weekendOption,holidaysList)=1,MAX($CO$6:CO375)+1,"")</f>
        <v>263</v>
      </c>
    </row>
    <row r="377" spans="92:93" x14ac:dyDescent="0.25">
      <c r="CN377" s="225">
        <f t="shared" ca="1" si="112"/>
        <v>45297</v>
      </c>
      <c r="CO377" s="226" t="str">
        <f t="array" aca="1" ref="CO377" ca="1">IF(NETWORKDAYS.INTL(CN377,CN377,weekendOption,holidaysList)=1,MAX($CO$6:CO376)+1,"")</f>
        <v/>
      </c>
    </row>
    <row r="378" spans="92:93" x14ac:dyDescent="0.25">
      <c r="CN378" s="225">
        <f t="shared" ca="1" si="112"/>
        <v>45298</v>
      </c>
      <c r="CO378" s="226" t="str">
        <f t="array" aca="1" ref="CO378" ca="1">IF(NETWORKDAYS.INTL(CN378,CN378,weekendOption,holidaysList)=1,MAX($CO$6:CO377)+1,"")</f>
        <v/>
      </c>
    </row>
    <row r="379" spans="92:93" x14ac:dyDescent="0.25">
      <c r="CN379" s="225">
        <f t="shared" ca="1" si="112"/>
        <v>45299</v>
      </c>
      <c r="CO379" s="226">
        <f t="array" aca="1" ref="CO379" ca="1">IF(NETWORKDAYS.INTL(CN379,CN379,weekendOption,holidaysList)=1,MAX($CO$6:CO378)+1,"")</f>
        <v>264</v>
      </c>
    </row>
    <row r="380" spans="92:93" x14ac:dyDescent="0.25">
      <c r="CN380" s="225">
        <f t="shared" ca="1" si="112"/>
        <v>45300</v>
      </c>
      <c r="CO380" s="226">
        <f t="array" aca="1" ref="CO380" ca="1">IF(NETWORKDAYS.INTL(CN380,CN380,weekendOption,holidaysList)=1,MAX($CO$6:CO379)+1,"")</f>
        <v>265</v>
      </c>
    </row>
    <row r="381" spans="92:93" x14ac:dyDescent="0.25">
      <c r="CN381" s="225">
        <f t="shared" ca="1" si="112"/>
        <v>45301</v>
      </c>
      <c r="CO381" s="226">
        <f t="array" aca="1" ref="CO381" ca="1">IF(NETWORKDAYS.INTL(CN381,CN381,weekendOption,holidaysList)=1,MAX($CO$6:CO380)+1,"")</f>
        <v>266</v>
      </c>
    </row>
    <row r="382" spans="92:93" x14ac:dyDescent="0.25">
      <c r="CN382" s="225">
        <f t="shared" ca="1" si="112"/>
        <v>45302</v>
      </c>
      <c r="CO382" s="226">
        <f t="array" aca="1" ref="CO382" ca="1">IF(NETWORKDAYS.INTL(CN382,CN382,weekendOption,holidaysList)=1,MAX($CO$6:CO381)+1,"")</f>
        <v>267</v>
      </c>
    </row>
    <row r="383" spans="92:93" x14ac:dyDescent="0.25">
      <c r="CN383" s="225">
        <f t="shared" ca="1" si="112"/>
        <v>45303</v>
      </c>
      <c r="CO383" s="226">
        <f t="array" aca="1" ref="CO383" ca="1">IF(NETWORKDAYS.INTL(CN383,CN383,weekendOption,holidaysList)=1,MAX($CO$6:CO382)+1,"")</f>
        <v>268</v>
      </c>
    </row>
    <row r="384" spans="92:93" x14ac:dyDescent="0.25">
      <c r="CN384" s="225">
        <f t="shared" ca="1" si="112"/>
        <v>45304</v>
      </c>
      <c r="CO384" s="226" t="str">
        <f t="array" aca="1" ref="CO384" ca="1">IF(NETWORKDAYS.INTL(CN384,CN384,weekendOption,holidaysList)=1,MAX($CO$6:CO383)+1,"")</f>
        <v/>
      </c>
    </row>
    <row r="385" spans="92:93" x14ac:dyDescent="0.25">
      <c r="CN385" s="225">
        <f t="shared" ca="1" si="112"/>
        <v>45305</v>
      </c>
      <c r="CO385" s="226" t="str">
        <f t="array" aca="1" ref="CO385" ca="1">IF(NETWORKDAYS.INTL(CN385,CN385,weekendOption,holidaysList)=1,MAX($CO$6:CO384)+1,"")</f>
        <v/>
      </c>
    </row>
    <row r="386" spans="92:93" x14ac:dyDescent="0.25">
      <c r="CN386" s="225">
        <f t="shared" ca="1" si="112"/>
        <v>45306</v>
      </c>
      <c r="CO386" s="226">
        <f t="array" aca="1" ref="CO386" ca="1">IF(NETWORKDAYS.INTL(CN386,CN386,weekendOption,holidaysList)=1,MAX($CO$6:CO385)+1,"")</f>
        <v>269</v>
      </c>
    </row>
    <row r="387" spans="92:93" x14ac:dyDescent="0.25">
      <c r="CN387" s="225">
        <f t="shared" ca="1" si="112"/>
        <v>45307</v>
      </c>
      <c r="CO387" s="226">
        <f t="array" aca="1" ref="CO387" ca="1">IF(NETWORKDAYS.INTL(CN387,CN387,weekendOption,holidaysList)=1,MAX($CO$6:CO386)+1,"")</f>
        <v>270</v>
      </c>
    </row>
    <row r="388" spans="92:93" x14ac:dyDescent="0.25">
      <c r="CN388" s="225">
        <f t="shared" ca="1" si="112"/>
        <v>45308</v>
      </c>
      <c r="CO388" s="226">
        <f t="array" aca="1" ref="CO388" ca="1">IF(NETWORKDAYS.INTL(CN388,CN388,weekendOption,holidaysList)=1,MAX($CO$6:CO387)+1,"")</f>
        <v>271</v>
      </c>
    </row>
    <row r="389" spans="92:93" x14ac:dyDescent="0.25">
      <c r="CN389" s="225">
        <f t="shared" ca="1" si="112"/>
        <v>45309</v>
      </c>
      <c r="CO389" s="226">
        <f t="array" aca="1" ref="CO389" ca="1">IF(NETWORKDAYS.INTL(CN389,CN389,weekendOption,holidaysList)=1,MAX($CO$6:CO388)+1,"")</f>
        <v>272</v>
      </c>
    </row>
    <row r="390" spans="92:93" x14ac:dyDescent="0.25">
      <c r="CN390" s="225">
        <f t="shared" ca="1" si="112"/>
        <v>45310</v>
      </c>
      <c r="CO390" s="226">
        <f t="array" aca="1" ref="CO390" ca="1">IF(NETWORKDAYS.INTL(CN390,CN390,weekendOption,holidaysList)=1,MAX($CO$6:CO389)+1,"")</f>
        <v>273</v>
      </c>
    </row>
    <row r="391" spans="92:93" x14ac:dyDescent="0.25">
      <c r="CN391" s="225">
        <f t="shared" ca="1" si="112"/>
        <v>45311</v>
      </c>
      <c r="CO391" s="226" t="str">
        <f t="array" aca="1" ref="CO391" ca="1">IF(NETWORKDAYS.INTL(CN391,CN391,weekendOption,holidaysList)=1,MAX($CO$6:CO390)+1,"")</f>
        <v/>
      </c>
    </row>
    <row r="392" spans="92:93" x14ac:dyDescent="0.25">
      <c r="CN392" s="225">
        <f t="shared" ca="1" si="112"/>
        <v>45312</v>
      </c>
      <c r="CO392" s="226" t="str">
        <f t="array" aca="1" ref="CO392" ca="1">IF(NETWORKDAYS.INTL(CN392,CN392,weekendOption,holidaysList)=1,MAX($CO$6:CO391)+1,"")</f>
        <v/>
      </c>
    </row>
    <row r="393" spans="92:93" x14ac:dyDescent="0.25">
      <c r="CN393" s="225">
        <f t="shared" ref="CN393:CN456" ca="1" si="113">CN392+1</f>
        <v>45313</v>
      </c>
      <c r="CO393" s="226">
        <f t="array" aca="1" ref="CO393" ca="1">IF(NETWORKDAYS.INTL(CN393,CN393,weekendOption,holidaysList)=1,MAX($CO$6:CO392)+1,"")</f>
        <v>274</v>
      </c>
    </row>
    <row r="394" spans="92:93" x14ac:dyDescent="0.25">
      <c r="CN394" s="225">
        <f t="shared" ca="1" si="113"/>
        <v>45314</v>
      </c>
      <c r="CO394" s="226">
        <f t="array" aca="1" ref="CO394" ca="1">IF(NETWORKDAYS.INTL(CN394,CN394,weekendOption,holidaysList)=1,MAX($CO$6:CO393)+1,"")</f>
        <v>275</v>
      </c>
    </row>
    <row r="395" spans="92:93" x14ac:dyDescent="0.25">
      <c r="CN395" s="225">
        <f t="shared" ca="1" si="113"/>
        <v>45315</v>
      </c>
      <c r="CO395" s="226">
        <f t="array" aca="1" ref="CO395" ca="1">IF(NETWORKDAYS.INTL(CN395,CN395,weekendOption,holidaysList)=1,MAX($CO$6:CO394)+1,"")</f>
        <v>276</v>
      </c>
    </row>
    <row r="396" spans="92:93" x14ac:dyDescent="0.25">
      <c r="CN396" s="225">
        <f t="shared" ca="1" si="113"/>
        <v>45316</v>
      </c>
      <c r="CO396" s="226">
        <f t="array" aca="1" ref="CO396" ca="1">IF(NETWORKDAYS.INTL(CN396,CN396,weekendOption,holidaysList)=1,MAX($CO$6:CO395)+1,"")</f>
        <v>277</v>
      </c>
    </row>
    <row r="397" spans="92:93" x14ac:dyDescent="0.25">
      <c r="CN397" s="225">
        <f t="shared" ca="1" si="113"/>
        <v>45317</v>
      </c>
      <c r="CO397" s="226">
        <f t="array" aca="1" ref="CO397" ca="1">IF(NETWORKDAYS.INTL(CN397,CN397,weekendOption,holidaysList)=1,MAX($CO$6:CO396)+1,"")</f>
        <v>278</v>
      </c>
    </row>
    <row r="398" spans="92:93" x14ac:dyDescent="0.25">
      <c r="CN398" s="225">
        <f t="shared" ca="1" si="113"/>
        <v>45318</v>
      </c>
      <c r="CO398" s="226" t="str">
        <f t="array" aca="1" ref="CO398" ca="1">IF(NETWORKDAYS.INTL(CN398,CN398,weekendOption,holidaysList)=1,MAX($CO$6:CO397)+1,"")</f>
        <v/>
      </c>
    </row>
    <row r="399" spans="92:93" x14ac:dyDescent="0.25">
      <c r="CN399" s="225">
        <f t="shared" ca="1" si="113"/>
        <v>45319</v>
      </c>
      <c r="CO399" s="226" t="str">
        <f t="array" aca="1" ref="CO399" ca="1">IF(NETWORKDAYS.INTL(CN399,CN399,weekendOption,holidaysList)=1,MAX($CO$6:CO398)+1,"")</f>
        <v/>
      </c>
    </row>
    <row r="400" spans="92:93" x14ac:dyDescent="0.25">
      <c r="CN400" s="225">
        <f t="shared" ca="1" si="113"/>
        <v>45320</v>
      </c>
      <c r="CO400" s="226">
        <f t="array" aca="1" ref="CO400" ca="1">IF(NETWORKDAYS.INTL(CN400,CN400,weekendOption,holidaysList)=1,MAX($CO$6:CO399)+1,"")</f>
        <v>279</v>
      </c>
    </row>
    <row r="401" spans="92:93" x14ac:dyDescent="0.25">
      <c r="CN401" s="225">
        <f t="shared" ca="1" si="113"/>
        <v>45321</v>
      </c>
      <c r="CO401" s="226">
        <f t="array" aca="1" ref="CO401" ca="1">IF(NETWORKDAYS.INTL(CN401,CN401,weekendOption,holidaysList)=1,MAX($CO$6:CO400)+1,"")</f>
        <v>280</v>
      </c>
    </row>
    <row r="402" spans="92:93" x14ac:dyDescent="0.25">
      <c r="CN402" s="225">
        <f t="shared" ca="1" si="113"/>
        <v>45322</v>
      </c>
      <c r="CO402" s="226">
        <f t="array" aca="1" ref="CO402" ca="1">IF(NETWORKDAYS.INTL(CN402,CN402,weekendOption,holidaysList)=1,MAX($CO$6:CO401)+1,"")</f>
        <v>281</v>
      </c>
    </row>
    <row r="403" spans="92:93" x14ac:dyDescent="0.25">
      <c r="CN403" s="225">
        <f t="shared" ca="1" si="113"/>
        <v>45323</v>
      </c>
      <c r="CO403" s="226">
        <f t="array" aca="1" ref="CO403" ca="1">IF(NETWORKDAYS.INTL(CN403,CN403,weekendOption,holidaysList)=1,MAX($CO$6:CO402)+1,"")</f>
        <v>282</v>
      </c>
    </row>
    <row r="404" spans="92:93" x14ac:dyDescent="0.25">
      <c r="CN404" s="225">
        <f t="shared" ca="1" si="113"/>
        <v>45324</v>
      </c>
      <c r="CO404" s="226">
        <f t="array" aca="1" ref="CO404" ca="1">IF(NETWORKDAYS.INTL(CN404,CN404,weekendOption,holidaysList)=1,MAX($CO$6:CO403)+1,"")</f>
        <v>283</v>
      </c>
    </row>
    <row r="405" spans="92:93" x14ac:dyDescent="0.25">
      <c r="CN405" s="225">
        <f t="shared" ca="1" si="113"/>
        <v>45325</v>
      </c>
      <c r="CO405" s="226" t="str">
        <f t="array" aca="1" ref="CO405" ca="1">IF(NETWORKDAYS.INTL(CN405,CN405,weekendOption,holidaysList)=1,MAX($CO$6:CO404)+1,"")</f>
        <v/>
      </c>
    </row>
    <row r="406" spans="92:93" x14ac:dyDescent="0.25">
      <c r="CN406" s="225">
        <f t="shared" ca="1" si="113"/>
        <v>45326</v>
      </c>
      <c r="CO406" s="226" t="str">
        <f t="array" aca="1" ref="CO406" ca="1">IF(NETWORKDAYS.INTL(CN406,CN406,weekendOption,holidaysList)=1,MAX($CO$6:CO405)+1,"")</f>
        <v/>
      </c>
    </row>
    <row r="407" spans="92:93" x14ac:dyDescent="0.25">
      <c r="CN407" s="225">
        <f t="shared" ca="1" si="113"/>
        <v>45327</v>
      </c>
      <c r="CO407" s="226">
        <f t="array" aca="1" ref="CO407" ca="1">IF(NETWORKDAYS.INTL(CN407,CN407,weekendOption,holidaysList)=1,MAX($CO$6:CO406)+1,"")</f>
        <v>284</v>
      </c>
    </row>
    <row r="408" spans="92:93" x14ac:dyDescent="0.25">
      <c r="CN408" s="225">
        <f t="shared" ca="1" si="113"/>
        <v>45328</v>
      </c>
      <c r="CO408" s="226">
        <f t="array" aca="1" ref="CO408" ca="1">IF(NETWORKDAYS.INTL(CN408,CN408,weekendOption,holidaysList)=1,MAX($CO$6:CO407)+1,"")</f>
        <v>285</v>
      </c>
    </row>
    <row r="409" spans="92:93" x14ac:dyDescent="0.25">
      <c r="CN409" s="225">
        <f t="shared" ca="1" si="113"/>
        <v>45329</v>
      </c>
      <c r="CO409" s="226">
        <f t="array" aca="1" ref="CO409" ca="1">IF(NETWORKDAYS.INTL(CN409,CN409,weekendOption,holidaysList)=1,MAX($CO$6:CO408)+1,"")</f>
        <v>286</v>
      </c>
    </row>
    <row r="410" spans="92:93" x14ac:dyDescent="0.25">
      <c r="CN410" s="225">
        <f t="shared" ca="1" si="113"/>
        <v>45330</v>
      </c>
      <c r="CO410" s="226">
        <f t="array" aca="1" ref="CO410" ca="1">IF(NETWORKDAYS.INTL(CN410,CN410,weekendOption,holidaysList)=1,MAX($CO$6:CO409)+1,"")</f>
        <v>287</v>
      </c>
    </row>
    <row r="411" spans="92:93" x14ac:dyDescent="0.25">
      <c r="CN411" s="225">
        <f t="shared" ca="1" si="113"/>
        <v>45331</v>
      </c>
      <c r="CO411" s="226">
        <f t="array" aca="1" ref="CO411" ca="1">IF(NETWORKDAYS.INTL(CN411,CN411,weekendOption,holidaysList)=1,MAX($CO$6:CO410)+1,"")</f>
        <v>288</v>
      </c>
    </row>
    <row r="412" spans="92:93" x14ac:dyDescent="0.25">
      <c r="CN412" s="225">
        <f t="shared" ca="1" si="113"/>
        <v>45332</v>
      </c>
      <c r="CO412" s="226" t="str">
        <f t="array" aca="1" ref="CO412" ca="1">IF(NETWORKDAYS.INTL(CN412,CN412,weekendOption,holidaysList)=1,MAX($CO$6:CO411)+1,"")</f>
        <v/>
      </c>
    </row>
    <row r="413" spans="92:93" x14ac:dyDescent="0.25">
      <c r="CN413" s="225">
        <f t="shared" ca="1" si="113"/>
        <v>45333</v>
      </c>
      <c r="CO413" s="226" t="str">
        <f t="array" aca="1" ref="CO413" ca="1">IF(NETWORKDAYS.INTL(CN413,CN413,weekendOption,holidaysList)=1,MAX($CO$6:CO412)+1,"")</f>
        <v/>
      </c>
    </row>
    <row r="414" spans="92:93" x14ac:dyDescent="0.25">
      <c r="CN414" s="225">
        <f t="shared" ca="1" si="113"/>
        <v>45334</v>
      </c>
      <c r="CO414" s="226">
        <f t="array" aca="1" ref="CO414" ca="1">IF(NETWORKDAYS.INTL(CN414,CN414,weekendOption,holidaysList)=1,MAX($CO$6:CO413)+1,"")</f>
        <v>289</v>
      </c>
    </row>
    <row r="415" spans="92:93" x14ac:dyDescent="0.25">
      <c r="CN415" s="225">
        <f t="shared" ca="1" si="113"/>
        <v>45335</v>
      </c>
      <c r="CO415" s="226">
        <f t="array" aca="1" ref="CO415" ca="1">IF(NETWORKDAYS.INTL(CN415,CN415,weekendOption,holidaysList)=1,MAX($CO$6:CO414)+1,"")</f>
        <v>290</v>
      </c>
    </row>
    <row r="416" spans="92:93" x14ac:dyDescent="0.25">
      <c r="CN416" s="225">
        <f t="shared" ca="1" si="113"/>
        <v>45336</v>
      </c>
      <c r="CO416" s="226">
        <f t="array" aca="1" ref="CO416" ca="1">IF(NETWORKDAYS.INTL(CN416,CN416,weekendOption,holidaysList)=1,MAX($CO$6:CO415)+1,"")</f>
        <v>291</v>
      </c>
    </row>
    <row r="417" spans="92:93" x14ac:dyDescent="0.25">
      <c r="CN417" s="225">
        <f t="shared" ca="1" si="113"/>
        <v>45337</v>
      </c>
      <c r="CO417" s="226">
        <f t="array" aca="1" ref="CO417" ca="1">IF(NETWORKDAYS.INTL(CN417,CN417,weekendOption,holidaysList)=1,MAX($CO$6:CO416)+1,"")</f>
        <v>292</v>
      </c>
    </row>
    <row r="418" spans="92:93" x14ac:dyDescent="0.25">
      <c r="CN418" s="225">
        <f t="shared" ca="1" si="113"/>
        <v>45338</v>
      </c>
      <c r="CO418" s="226">
        <f t="array" aca="1" ref="CO418" ca="1">IF(NETWORKDAYS.INTL(CN418,CN418,weekendOption,holidaysList)=1,MAX($CO$6:CO417)+1,"")</f>
        <v>293</v>
      </c>
    </row>
    <row r="419" spans="92:93" x14ac:dyDescent="0.25">
      <c r="CN419" s="225">
        <f ca="1">CN418+1</f>
        <v>45339</v>
      </c>
      <c r="CO419" s="226" t="str">
        <f t="array" aca="1" ref="CO419" ca="1">IF(NETWORKDAYS.INTL(CN419,CN419,weekendOption,holidaysList)=1,MAX($CO$6:CO418)+1,"")</f>
        <v/>
      </c>
    </row>
    <row r="420" spans="92:93" x14ac:dyDescent="0.25">
      <c r="CN420" s="225">
        <f t="shared" ca="1" si="113"/>
        <v>45340</v>
      </c>
      <c r="CO420" s="226" t="str">
        <f t="array" aca="1" ref="CO420" ca="1">IF(NETWORKDAYS.INTL(CN420,CN420,weekendOption,holidaysList)=1,MAX($CO$6:CO419)+1,"")</f>
        <v/>
      </c>
    </row>
    <row r="421" spans="92:93" x14ac:dyDescent="0.25">
      <c r="CN421" s="225">
        <f t="shared" ca="1" si="113"/>
        <v>45341</v>
      </c>
      <c r="CO421" s="226">
        <f t="array" aca="1" ref="CO421" ca="1">IF(NETWORKDAYS.INTL(CN421,CN421,weekendOption,holidaysList)=1,MAX($CO$6:CO420)+1,"")</f>
        <v>294</v>
      </c>
    </row>
    <row r="422" spans="92:93" x14ac:dyDescent="0.25">
      <c r="CN422" s="225">
        <f t="shared" ca="1" si="113"/>
        <v>45342</v>
      </c>
      <c r="CO422" s="226">
        <f t="array" aca="1" ref="CO422" ca="1">IF(NETWORKDAYS.INTL(CN422,CN422,weekendOption,holidaysList)=1,MAX($CO$6:CO421)+1,"")</f>
        <v>295</v>
      </c>
    </row>
    <row r="423" spans="92:93" x14ac:dyDescent="0.25">
      <c r="CN423" s="225">
        <f t="shared" ca="1" si="113"/>
        <v>45343</v>
      </c>
      <c r="CO423" s="226">
        <f t="array" aca="1" ref="CO423" ca="1">IF(NETWORKDAYS.INTL(CN423,CN423,weekendOption,holidaysList)=1,MAX($CO$6:CO422)+1,"")</f>
        <v>296</v>
      </c>
    </row>
    <row r="424" spans="92:93" x14ac:dyDescent="0.25">
      <c r="CN424" s="225">
        <f t="shared" ca="1" si="113"/>
        <v>45344</v>
      </c>
      <c r="CO424" s="226">
        <f t="array" aca="1" ref="CO424" ca="1">IF(NETWORKDAYS.INTL(CN424,CN424,weekendOption,holidaysList)=1,MAX($CO$6:CO423)+1,"")</f>
        <v>297</v>
      </c>
    </row>
    <row r="425" spans="92:93" x14ac:dyDescent="0.25">
      <c r="CN425" s="225">
        <f t="shared" ca="1" si="113"/>
        <v>45345</v>
      </c>
      <c r="CO425" s="226">
        <f t="array" aca="1" ref="CO425" ca="1">IF(NETWORKDAYS.INTL(CN425,CN425,weekendOption,holidaysList)=1,MAX($CO$6:CO424)+1,"")</f>
        <v>298</v>
      </c>
    </row>
    <row r="426" spans="92:93" x14ac:dyDescent="0.25">
      <c r="CN426" s="225">
        <f t="shared" ca="1" si="113"/>
        <v>45346</v>
      </c>
      <c r="CO426" s="226" t="str">
        <f t="array" aca="1" ref="CO426" ca="1">IF(NETWORKDAYS.INTL(CN426,CN426,weekendOption,holidaysList)=1,MAX($CO$6:CO425)+1,"")</f>
        <v/>
      </c>
    </row>
    <row r="427" spans="92:93" x14ac:dyDescent="0.25">
      <c r="CN427" s="225">
        <f t="shared" ca="1" si="113"/>
        <v>45347</v>
      </c>
      <c r="CO427" s="226" t="str">
        <f t="array" aca="1" ref="CO427" ca="1">IF(NETWORKDAYS.INTL(CN427,CN427,weekendOption,holidaysList)=1,MAX($CO$6:CO426)+1,"")</f>
        <v/>
      </c>
    </row>
    <row r="428" spans="92:93" x14ac:dyDescent="0.25">
      <c r="CN428" s="225">
        <f t="shared" ca="1" si="113"/>
        <v>45348</v>
      </c>
      <c r="CO428" s="226">
        <f t="array" aca="1" ref="CO428" ca="1">IF(NETWORKDAYS.INTL(CN428,CN428,weekendOption,holidaysList)=1,MAX($CO$6:CO427)+1,"")</f>
        <v>299</v>
      </c>
    </row>
    <row r="429" spans="92:93" x14ac:dyDescent="0.25">
      <c r="CN429" s="225">
        <f t="shared" ca="1" si="113"/>
        <v>45349</v>
      </c>
      <c r="CO429" s="226">
        <f t="array" aca="1" ref="CO429" ca="1">IF(NETWORKDAYS.INTL(CN429,CN429,weekendOption,holidaysList)=1,MAX($CO$6:CO428)+1,"")</f>
        <v>300</v>
      </c>
    </row>
    <row r="430" spans="92:93" x14ac:dyDescent="0.25">
      <c r="CN430" s="225">
        <f t="shared" ca="1" si="113"/>
        <v>45350</v>
      </c>
      <c r="CO430" s="226">
        <f t="array" aca="1" ref="CO430" ca="1">IF(NETWORKDAYS.INTL(CN430,CN430,weekendOption,holidaysList)=1,MAX($CO$6:CO429)+1,"")</f>
        <v>301</v>
      </c>
    </row>
    <row r="431" spans="92:93" x14ac:dyDescent="0.25">
      <c r="CN431" s="225">
        <f t="shared" ca="1" si="113"/>
        <v>45351</v>
      </c>
      <c r="CO431" s="226">
        <f t="array" aca="1" ref="CO431" ca="1">IF(NETWORKDAYS.INTL(CN431,CN431,weekendOption,holidaysList)=1,MAX($CO$6:CO430)+1,"")</f>
        <v>302</v>
      </c>
    </row>
    <row r="432" spans="92:93" x14ac:dyDescent="0.25">
      <c r="CN432" s="225">
        <f t="shared" ca="1" si="113"/>
        <v>45352</v>
      </c>
      <c r="CO432" s="226">
        <f t="array" aca="1" ref="CO432" ca="1">IF(NETWORKDAYS.INTL(CN432,CN432,weekendOption,holidaysList)=1,MAX($CO$6:CO431)+1,"")</f>
        <v>303</v>
      </c>
    </row>
    <row r="433" spans="92:93" x14ac:dyDescent="0.25">
      <c r="CN433" s="225">
        <f t="shared" ca="1" si="113"/>
        <v>45353</v>
      </c>
      <c r="CO433" s="226" t="str">
        <f t="array" aca="1" ref="CO433" ca="1">IF(NETWORKDAYS.INTL(CN433,CN433,weekendOption,holidaysList)=1,MAX($CO$6:CO432)+1,"")</f>
        <v/>
      </c>
    </row>
    <row r="434" spans="92:93" x14ac:dyDescent="0.25">
      <c r="CN434" s="225">
        <f t="shared" ca="1" si="113"/>
        <v>45354</v>
      </c>
      <c r="CO434" s="226" t="str">
        <f t="array" aca="1" ref="CO434" ca="1">IF(NETWORKDAYS.INTL(CN434,CN434,weekendOption,holidaysList)=1,MAX($CO$6:CO433)+1,"")</f>
        <v/>
      </c>
    </row>
    <row r="435" spans="92:93" x14ac:dyDescent="0.25">
      <c r="CN435" s="225">
        <f t="shared" ca="1" si="113"/>
        <v>45355</v>
      </c>
      <c r="CO435" s="226">
        <f t="array" aca="1" ref="CO435" ca="1">IF(NETWORKDAYS.INTL(CN435,CN435,weekendOption,holidaysList)=1,MAX($CO$6:CO434)+1,"")</f>
        <v>304</v>
      </c>
    </row>
    <row r="436" spans="92:93" x14ac:dyDescent="0.25">
      <c r="CN436" s="225">
        <f t="shared" ca="1" si="113"/>
        <v>45356</v>
      </c>
      <c r="CO436" s="226">
        <f t="array" aca="1" ref="CO436" ca="1">IF(NETWORKDAYS.INTL(CN436,CN436,weekendOption,holidaysList)=1,MAX($CO$6:CO435)+1,"")</f>
        <v>305</v>
      </c>
    </row>
    <row r="437" spans="92:93" x14ac:dyDescent="0.25">
      <c r="CN437" s="225">
        <f t="shared" ca="1" si="113"/>
        <v>45357</v>
      </c>
      <c r="CO437" s="226">
        <f t="array" aca="1" ref="CO437" ca="1">IF(NETWORKDAYS.INTL(CN437,CN437,weekendOption,holidaysList)=1,MAX($CO$6:CO436)+1,"")</f>
        <v>306</v>
      </c>
    </row>
    <row r="438" spans="92:93" x14ac:dyDescent="0.25">
      <c r="CN438" s="225">
        <f t="shared" ca="1" si="113"/>
        <v>45358</v>
      </c>
      <c r="CO438" s="226">
        <f t="array" aca="1" ref="CO438" ca="1">IF(NETWORKDAYS.INTL(CN438,CN438,weekendOption,holidaysList)=1,MAX($CO$6:CO437)+1,"")</f>
        <v>307</v>
      </c>
    </row>
    <row r="439" spans="92:93" x14ac:dyDescent="0.25">
      <c r="CN439" s="225">
        <f t="shared" ca="1" si="113"/>
        <v>45359</v>
      </c>
      <c r="CO439" s="226">
        <f t="array" aca="1" ref="CO439" ca="1">IF(NETWORKDAYS.INTL(CN439,CN439,weekendOption,holidaysList)=1,MAX($CO$6:CO438)+1,"")</f>
        <v>308</v>
      </c>
    </row>
    <row r="440" spans="92:93" x14ac:dyDescent="0.25">
      <c r="CN440" s="225">
        <f t="shared" ca="1" si="113"/>
        <v>45360</v>
      </c>
      <c r="CO440" s="226" t="str">
        <f t="array" aca="1" ref="CO440" ca="1">IF(NETWORKDAYS.INTL(CN440,CN440,weekendOption,holidaysList)=1,MAX($CO$6:CO439)+1,"")</f>
        <v/>
      </c>
    </row>
    <row r="441" spans="92:93" x14ac:dyDescent="0.25">
      <c r="CN441" s="225">
        <f t="shared" ca="1" si="113"/>
        <v>45361</v>
      </c>
      <c r="CO441" s="226" t="str">
        <f t="array" aca="1" ref="CO441" ca="1">IF(NETWORKDAYS.INTL(CN441,CN441,weekendOption,holidaysList)=1,MAX($CO$6:CO440)+1,"")</f>
        <v/>
      </c>
    </row>
    <row r="442" spans="92:93" x14ac:dyDescent="0.25">
      <c r="CN442" s="225">
        <f t="shared" ca="1" si="113"/>
        <v>45362</v>
      </c>
      <c r="CO442" s="226">
        <f t="array" aca="1" ref="CO442" ca="1">IF(NETWORKDAYS.INTL(CN442,CN442,weekendOption,holidaysList)=1,MAX($CO$6:CO441)+1,"")</f>
        <v>309</v>
      </c>
    </row>
    <row r="443" spans="92:93" x14ac:dyDescent="0.25">
      <c r="CN443" s="225">
        <f t="shared" ca="1" si="113"/>
        <v>45363</v>
      </c>
      <c r="CO443" s="226">
        <f t="array" aca="1" ref="CO443" ca="1">IF(NETWORKDAYS.INTL(CN443,CN443,weekendOption,holidaysList)=1,MAX($CO$6:CO442)+1,"")</f>
        <v>310</v>
      </c>
    </row>
    <row r="444" spans="92:93" x14ac:dyDescent="0.25">
      <c r="CN444" s="225">
        <f t="shared" ca="1" si="113"/>
        <v>45364</v>
      </c>
      <c r="CO444" s="226">
        <f t="array" aca="1" ref="CO444" ca="1">IF(NETWORKDAYS.INTL(CN444,CN444,weekendOption,holidaysList)=1,MAX($CO$6:CO443)+1,"")</f>
        <v>311</v>
      </c>
    </row>
    <row r="445" spans="92:93" x14ac:dyDescent="0.25">
      <c r="CN445" s="225">
        <f t="shared" ca="1" si="113"/>
        <v>45365</v>
      </c>
      <c r="CO445" s="226">
        <f t="array" aca="1" ref="CO445" ca="1">IF(NETWORKDAYS.INTL(CN445,CN445,weekendOption,holidaysList)=1,MAX($CO$6:CO444)+1,"")</f>
        <v>312</v>
      </c>
    </row>
    <row r="446" spans="92:93" x14ac:dyDescent="0.25">
      <c r="CN446" s="225">
        <f t="shared" ca="1" si="113"/>
        <v>45366</v>
      </c>
      <c r="CO446" s="226">
        <f t="array" aca="1" ref="CO446" ca="1">IF(NETWORKDAYS.INTL(CN446,CN446,weekendOption,holidaysList)=1,MAX($CO$6:CO445)+1,"")</f>
        <v>313</v>
      </c>
    </row>
    <row r="447" spans="92:93" x14ac:dyDescent="0.25">
      <c r="CN447" s="225">
        <f t="shared" ca="1" si="113"/>
        <v>45367</v>
      </c>
      <c r="CO447" s="226" t="str">
        <f t="array" aca="1" ref="CO447" ca="1">IF(NETWORKDAYS.INTL(CN447,CN447,weekendOption,holidaysList)=1,MAX($CO$6:CO446)+1,"")</f>
        <v/>
      </c>
    </row>
    <row r="448" spans="92:93" x14ac:dyDescent="0.25">
      <c r="CN448" s="225">
        <f t="shared" ca="1" si="113"/>
        <v>45368</v>
      </c>
      <c r="CO448" s="226" t="str">
        <f t="array" aca="1" ref="CO448" ca="1">IF(NETWORKDAYS.INTL(CN448,CN448,weekendOption,holidaysList)=1,MAX($CO$6:CO447)+1,"")</f>
        <v/>
      </c>
    </row>
    <row r="449" spans="92:93" x14ac:dyDescent="0.25">
      <c r="CN449" s="225">
        <f t="shared" ca="1" si="113"/>
        <v>45369</v>
      </c>
      <c r="CO449" s="226">
        <f t="array" aca="1" ref="CO449" ca="1">IF(NETWORKDAYS.INTL(CN449,CN449,weekendOption,holidaysList)=1,MAX($CO$6:CO448)+1,"")</f>
        <v>314</v>
      </c>
    </row>
    <row r="450" spans="92:93" x14ac:dyDescent="0.25">
      <c r="CN450" s="225">
        <f t="shared" ca="1" si="113"/>
        <v>45370</v>
      </c>
      <c r="CO450" s="226">
        <f t="array" aca="1" ref="CO450" ca="1">IF(NETWORKDAYS.INTL(CN450,CN450,weekendOption,holidaysList)=1,MAX($CO$6:CO449)+1,"")</f>
        <v>315</v>
      </c>
    </row>
    <row r="451" spans="92:93" x14ac:dyDescent="0.25">
      <c r="CN451" s="225">
        <f t="shared" ca="1" si="113"/>
        <v>45371</v>
      </c>
      <c r="CO451" s="226">
        <f t="array" aca="1" ref="CO451" ca="1">IF(NETWORKDAYS.INTL(CN451,CN451,weekendOption,holidaysList)=1,MAX($CO$6:CO450)+1,"")</f>
        <v>316</v>
      </c>
    </row>
    <row r="452" spans="92:93" x14ac:dyDescent="0.25">
      <c r="CN452" s="225">
        <f t="shared" ca="1" si="113"/>
        <v>45372</v>
      </c>
      <c r="CO452" s="226">
        <f t="array" aca="1" ref="CO452" ca="1">IF(NETWORKDAYS.INTL(CN452,CN452,weekendOption,holidaysList)=1,MAX($CO$6:CO451)+1,"")</f>
        <v>317</v>
      </c>
    </row>
    <row r="453" spans="92:93" x14ac:dyDescent="0.25">
      <c r="CN453" s="225">
        <f t="shared" ca="1" si="113"/>
        <v>45373</v>
      </c>
      <c r="CO453" s="226">
        <f t="array" aca="1" ref="CO453" ca="1">IF(NETWORKDAYS.INTL(CN453,CN453,weekendOption,holidaysList)=1,MAX($CO$6:CO452)+1,"")</f>
        <v>318</v>
      </c>
    </row>
    <row r="454" spans="92:93" x14ac:dyDescent="0.25">
      <c r="CN454" s="225">
        <f t="shared" ca="1" si="113"/>
        <v>45374</v>
      </c>
      <c r="CO454" s="226" t="str">
        <f t="array" aca="1" ref="CO454" ca="1">IF(NETWORKDAYS.INTL(CN454,CN454,weekendOption,holidaysList)=1,MAX($CO$6:CO453)+1,"")</f>
        <v/>
      </c>
    </row>
    <row r="455" spans="92:93" x14ac:dyDescent="0.25">
      <c r="CN455" s="225">
        <f t="shared" ca="1" si="113"/>
        <v>45375</v>
      </c>
      <c r="CO455" s="226" t="str">
        <f t="array" aca="1" ref="CO455" ca="1">IF(NETWORKDAYS.INTL(CN455,CN455,weekendOption,holidaysList)=1,MAX($CO$6:CO454)+1,"")</f>
        <v/>
      </c>
    </row>
    <row r="456" spans="92:93" x14ac:dyDescent="0.25">
      <c r="CN456" s="225">
        <f t="shared" ca="1" si="113"/>
        <v>45376</v>
      </c>
      <c r="CO456" s="226">
        <f t="array" aca="1" ref="CO456" ca="1">IF(NETWORKDAYS.INTL(CN456,CN456,weekendOption,holidaysList)=1,MAX($CO$6:CO455)+1,"")</f>
        <v>319</v>
      </c>
    </row>
    <row r="457" spans="92:93" x14ac:dyDescent="0.25">
      <c r="CN457" s="225">
        <f t="shared" ref="CN457:CN520" ca="1" si="114">CN456+1</f>
        <v>45377</v>
      </c>
      <c r="CO457" s="226">
        <f t="array" aca="1" ref="CO457" ca="1">IF(NETWORKDAYS.INTL(CN457,CN457,weekendOption,holidaysList)=1,MAX($CO$6:CO456)+1,"")</f>
        <v>320</v>
      </c>
    </row>
    <row r="458" spans="92:93" x14ac:dyDescent="0.25">
      <c r="CN458" s="225">
        <f t="shared" ca="1" si="114"/>
        <v>45378</v>
      </c>
      <c r="CO458" s="226">
        <f t="array" aca="1" ref="CO458" ca="1">IF(NETWORKDAYS.INTL(CN458,CN458,weekendOption,holidaysList)=1,MAX($CO$6:CO457)+1,"")</f>
        <v>321</v>
      </c>
    </row>
    <row r="459" spans="92:93" x14ac:dyDescent="0.25">
      <c r="CN459" s="225">
        <f t="shared" ca="1" si="114"/>
        <v>45379</v>
      </c>
      <c r="CO459" s="226">
        <f t="array" aca="1" ref="CO459" ca="1">IF(NETWORKDAYS.INTL(CN459,CN459,weekendOption,holidaysList)=1,MAX($CO$6:CO458)+1,"")</f>
        <v>322</v>
      </c>
    </row>
    <row r="460" spans="92:93" x14ac:dyDescent="0.25">
      <c r="CN460" s="225">
        <f t="shared" ca="1" si="114"/>
        <v>45380</v>
      </c>
      <c r="CO460" s="226">
        <f t="array" aca="1" ref="CO460" ca="1">IF(NETWORKDAYS.INTL(CN460,CN460,weekendOption,holidaysList)=1,MAX($CO$6:CO459)+1,"")</f>
        <v>323</v>
      </c>
    </row>
    <row r="461" spans="92:93" x14ac:dyDescent="0.25">
      <c r="CN461" s="225">
        <f t="shared" ca="1" si="114"/>
        <v>45381</v>
      </c>
      <c r="CO461" s="226" t="str">
        <f t="array" aca="1" ref="CO461" ca="1">IF(NETWORKDAYS.INTL(CN461,CN461,weekendOption,holidaysList)=1,MAX($CO$6:CO460)+1,"")</f>
        <v/>
      </c>
    </row>
    <row r="462" spans="92:93" x14ac:dyDescent="0.25">
      <c r="CN462" s="225">
        <f t="shared" ca="1" si="114"/>
        <v>45382</v>
      </c>
      <c r="CO462" s="226" t="str">
        <f t="array" aca="1" ref="CO462" ca="1">IF(NETWORKDAYS.INTL(CN462,CN462,weekendOption,holidaysList)=1,MAX($CO$6:CO461)+1,"")</f>
        <v/>
      </c>
    </row>
    <row r="463" spans="92:93" x14ac:dyDescent="0.25">
      <c r="CN463" s="225">
        <f t="shared" ca="1" si="114"/>
        <v>45383</v>
      </c>
      <c r="CO463" s="226">
        <f t="array" aca="1" ref="CO463" ca="1">IF(NETWORKDAYS.INTL(CN463,CN463,weekendOption,holidaysList)=1,MAX($CO$6:CO462)+1,"")</f>
        <v>324</v>
      </c>
    </row>
    <row r="464" spans="92:93" x14ac:dyDescent="0.25">
      <c r="CN464" s="225">
        <f t="shared" ca="1" si="114"/>
        <v>45384</v>
      </c>
      <c r="CO464" s="226">
        <f t="array" aca="1" ref="CO464" ca="1">IF(NETWORKDAYS.INTL(CN464,CN464,weekendOption,holidaysList)=1,MAX($CO$6:CO463)+1,"")</f>
        <v>325</v>
      </c>
    </row>
    <row r="465" spans="92:93" x14ac:dyDescent="0.25">
      <c r="CN465" s="225">
        <f t="shared" ca="1" si="114"/>
        <v>45385</v>
      </c>
      <c r="CO465" s="226">
        <f t="array" aca="1" ref="CO465" ca="1">IF(NETWORKDAYS.INTL(CN465,CN465,weekendOption,holidaysList)=1,MAX($CO$6:CO464)+1,"")</f>
        <v>326</v>
      </c>
    </row>
    <row r="466" spans="92:93" x14ac:dyDescent="0.25">
      <c r="CN466" s="225">
        <f t="shared" ca="1" si="114"/>
        <v>45386</v>
      </c>
      <c r="CO466" s="226">
        <f t="array" aca="1" ref="CO466" ca="1">IF(NETWORKDAYS.INTL(CN466,CN466,weekendOption,holidaysList)=1,MAX($CO$6:CO465)+1,"")</f>
        <v>327</v>
      </c>
    </row>
    <row r="467" spans="92:93" x14ac:dyDescent="0.25">
      <c r="CN467" s="225">
        <f t="shared" ca="1" si="114"/>
        <v>45387</v>
      </c>
      <c r="CO467" s="226">
        <f t="array" aca="1" ref="CO467" ca="1">IF(NETWORKDAYS.INTL(CN467,CN467,weekendOption,holidaysList)=1,MAX($CO$6:CO466)+1,"")</f>
        <v>328</v>
      </c>
    </row>
    <row r="468" spans="92:93" x14ac:dyDescent="0.25">
      <c r="CN468" s="225">
        <f t="shared" ca="1" si="114"/>
        <v>45388</v>
      </c>
      <c r="CO468" s="226" t="str">
        <f t="array" aca="1" ref="CO468" ca="1">IF(NETWORKDAYS.INTL(CN468,CN468,weekendOption,holidaysList)=1,MAX($CO$6:CO467)+1,"")</f>
        <v/>
      </c>
    </row>
    <row r="469" spans="92:93" x14ac:dyDescent="0.25">
      <c r="CN469" s="225">
        <f t="shared" ca="1" si="114"/>
        <v>45389</v>
      </c>
      <c r="CO469" s="226" t="str">
        <f t="array" aca="1" ref="CO469" ca="1">IF(NETWORKDAYS.INTL(CN469,CN469,weekendOption,holidaysList)=1,MAX($CO$6:CO468)+1,"")</f>
        <v/>
      </c>
    </row>
    <row r="470" spans="92:93" x14ac:dyDescent="0.25">
      <c r="CN470" s="225">
        <f t="shared" ca="1" si="114"/>
        <v>45390</v>
      </c>
      <c r="CO470" s="226">
        <f t="array" aca="1" ref="CO470" ca="1">IF(NETWORKDAYS.INTL(CN470,CN470,weekendOption,holidaysList)=1,MAX($CO$6:CO469)+1,"")</f>
        <v>329</v>
      </c>
    </row>
    <row r="471" spans="92:93" x14ac:dyDescent="0.25">
      <c r="CN471" s="225">
        <f t="shared" ca="1" si="114"/>
        <v>45391</v>
      </c>
      <c r="CO471" s="226">
        <f t="array" aca="1" ref="CO471" ca="1">IF(NETWORKDAYS.INTL(CN471,CN471,weekendOption,holidaysList)=1,MAX($CO$6:CO470)+1,"")</f>
        <v>330</v>
      </c>
    </row>
    <row r="472" spans="92:93" x14ac:dyDescent="0.25">
      <c r="CN472" s="225">
        <f t="shared" ca="1" si="114"/>
        <v>45392</v>
      </c>
      <c r="CO472" s="226">
        <f t="array" aca="1" ref="CO472" ca="1">IF(NETWORKDAYS.INTL(CN472,CN472,weekendOption,holidaysList)=1,MAX($CO$6:CO471)+1,"")</f>
        <v>331</v>
      </c>
    </row>
    <row r="473" spans="92:93" x14ac:dyDescent="0.25">
      <c r="CN473" s="225">
        <f t="shared" ca="1" si="114"/>
        <v>45393</v>
      </c>
      <c r="CO473" s="226">
        <f t="array" aca="1" ref="CO473" ca="1">IF(NETWORKDAYS.INTL(CN473,CN473,weekendOption,holidaysList)=1,MAX($CO$6:CO472)+1,"")</f>
        <v>332</v>
      </c>
    </row>
    <row r="474" spans="92:93" x14ac:dyDescent="0.25">
      <c r="CN474" s="225">
        <f t="shared" ca="1" si="114"/>
        <v>45394</v>
      </c>
      <c r="CO474" s="226">
        <f t="array" aca="1" ref="CO474" ca="1">IF(NETWORKDAYS.INTL(CN474,CN474,weekendOption,holidaysList)=1,MAX($CO$6:CO473)+1,"")</f>
        <v>333</v>
      </c>
    </row>
    <row r="475" spans="92:93" x14ac:dyDescent="0.25">
      <c r="CN475" s="225">
        <f t="shared" ca="1" si="114"/>
        <v>45395</v>
      </c>
      <c r="CO475" s="226" t="str">
        <f t="array" aca="1" ref="CO475" ca="1">IF(NETWORKDAYS.INTL(CN475,CN475,weekendOption,holidaysList)=1,MAX($CO$6:CO474)+1,"")</f>
        <v/>
      </c>
    </row>
    <row r="476" spans="92:93" x14ac:dyDescent="0.25">
      <c r="CN476" s="225">
        <f t="shared" ca="1" si="114"/>
        <v>45396</v>
      </c>
      <c r="CO476" s="226" t="str">
        <f t="array" aca="1" ref="CO476" ca="1">IF(NETWORKDAYS.INTL(CN476,CN476,weekendOption,holidaysList)=1,MAX($CO$6:CO475)+1,"")</f>
        <v/>
      </c>
    </row>
    <row r="477" spans="92:93" x14ac:dyDescent="0.25">
      <c r="CN477" s="225">
        <f t="shared" ca="1" si="114"/>
        <v>45397</v>
      </c>
      <c r="CO477" s="226">
        <f t="array" aca="1" ref="CO477" ca="1">IF(NETWORKDAYS.INTL(CN477,CN477,weekendOption,holidaysList)=1,MAX($CO$6:CO476)+1,"")</f>
        <v>334</v>
      </c>
    </row>
    <row r="478" spans="92:93" x14ac:dyDescent="0.25">
      <c r="CN478" s="225">
        <f t="shared" ca="1" si="114"/>
        <v>45398</v>
      </c>
      <c r="CO478" s="226">
        <f t="array" aca="1" ref="CO478" ca="1">IF(NETWORKDAYS.INTL(CN478,CN478,weekendOption,holidaysList)=1,MAX($CO$6:CO477)+1,"")</f>
        <v>335</v>
      </c>
    </row>
    <row r="479" spans="92:93" x14ac:dyDescent="0.25">
      <c r="CN479" s="225">
        <f t="shared" ca="1" si="114"/>
        <v>45399</v>
      </c>
      <c r="CO479" s="226">
        <f t="array" aca="1" ref="CO479" ca="1">IF(NETWORKDAYS.INTL(CN479,CN479,weekendOption,holidaysList)=1,MAX($CO$6:CO478)+1,"")</f>
        <v>336</v>
      </c>
    </row>
    <row r="480" spans="92:93" x14ac:dyDescent="0.25">
      <c r="CN480" s="225">
        <f t="shared" ca="1" si="114"/>
        <v>45400</v>
      </c>
      <c r="CO480" s="226">
        <f t="array" aca="1" ref="CO480" ca="1">IF(NETWORKDAYS.INTL(CN480,CN480,weekendOption,holidaysList)=1,MAX($CO$6:CO479)+1,"")</f>
        <v>337</v>
      </c>
    </row>
    <row r="481" spans="92:93" x14ac:dyDescent="0.25">
      <c r="CN481" s="225">
        <f t="shared" ca="1" si="114"/>
        <v>45401</v>
      </c>
      <c r="CO481" s="226">
        <f t="array" aca="1" ref="CO481" ca="1">IF(NETWORKDAYS.INTL(CN481,CN481,weekendOption,holidaysList)=1,MAX($CO$6:CO480)+1,"")</f>
        <v>338</v>
      </c>
    </row>
    <row r="482" spans="92:93" x14ac:dyDescent="0.25">
      <c r="CN482" s="225">
        <f t="shared" ca="1" si="114"/>
        <v>45402</v>
      </c>
      <c r="CO482" s="226" t="str">
        <f t="array" aca="1" ref="CO482" ca="1">IF(NETWORKDAYS.INTL(CN482,CN482,weekendOption,holidaysList)=1,MAX($CO$6:CO481)+1,"")</f>
        <v/>
      </c>
    </row>
    <row r="483" spans="92:93" x14ac:dyDescent="0.25">
      <c r="CN483" s="225">
        <f t="shared" ca="1" si="114"/>
        <v>45403</v>
      </c>
      <c r="CO483" s="226" t="str">
        <f t="array" aca="1" ref="CO483" ca="1">IF(NETWORKDAYS.INTL(CN483,CN483,weekendOption,holidaysList)=1,MAX($CO$6:CO482)+1,"")</f>
        <v/>
      </c>
    </row>
    <row r="484" spans="92:93" x14ac:dyDescent="0.25">
      <c r="CN484" s="225">
        <f t="shared" ca="1" si="114"/>
        <v>45404</v>
      </c>
      <c r="CO484" s="226">
        <f t="array" aca="1" ref="CO484" ca="1">IF(NETWORKDAYS.INTL(CN484,CN484,weekendOption,holidaysList)=1,MAX($CO$6:CO483)+1,"")</f>
        <v>339</v>
      </c>
    </row>
    <row r="485" spans="92:93" x14ac:dyDescent="0.25">
      <c r="CN485" s="225">
        <f t="shared" ca="1" si="114"/>
        <v>45405</v>
      </c>
      <c r="CO485" s="226">
        <f t="array" aca="1" ref="CO485" ca="1">IF(NETWORKDAYS.INTL(CN485,CN485,weekendOption,holidaysList)=1,MAX($CO$6:CO484)+1,"")</f>
        <v>340</v>
      </c>
    </row>
    <row r="486" spans="92:93" x14ac:dyDescent="0.25">
      <c r="CN486" s="225">
        <f t="shared" ca="1" si="114"/>
        <v>45406</v>
      </c>
      <c r="CO486" s="226">
        <f t="array" aca="1" ref="CO486" ca="1">IF(NETWORKDAYS.INTL(CN486,CN486,weekendOption,holidaysList)=1,MAX($CO$6:CO485)+1,"")</f>
        <v>341</v>
      </c>
    </row>
    <row r="487" spans="92:93" x14ac:dyDescent="0.25">
      <c r="CN487" s="225">
        <f t="shared" ca="1" si="114"/>
        <v>45407</v>
      </c>
      <c r="CO487" s="226">
        <f t="array" aca="1" ref="CO487" ca="1">IF(NETWORKDAYS.INTL(CN487,CN487,weekendOption,holidaysList)=1,MAX($CO$6:CO486)+1,"")</f>
        <v>342</v>
      </c>
    </row>
    <row r="488" spans="92:93" x14ac:dyDescent="0.25">
      <c r="CN488" s="225">
        <f t="shared" ca="1" si="114"/>
        <v>45408</v>
      </c>
      <c r="CO488" s="226">
        <f t="array" aca="1" ref="CO488" ca="1">IF(NETWORKDAYS.INTL(CN488,CN488,weekendOption,holidaysList)=1,MAX($CO$6:CO487)+1,"")</f>
        <v>343</v>
      </c>
    </row>
    <row r="489" spans="92:93" x14ac:dyDescent="0.25">
      <c r="CN489" s="225">
        <f t="shared" ca="1" si="114"/>
        <v>45409</v>
      </c>
      <c r="CO489" s="226" t="str">
        <f t="array" aca="1" ref="CO489" ca="1">IF(NETWORKDAYS.INTL(CN489,CN489,weekendOption,holidaysList)=1,MAX($CO$6:CO488)+1,"")</f>
        <v/>
      </c>
    </row>
    <row r="490" spans="92:93" x14ac:dyDescent="0.25">
      <c r="CN490" s="225">
        <f t="shared" ca="1" si="114"/>
        <v>45410</v>
      </c>
      <c r="CO490" s="226" t="str">
        <f t="array" aca="1" ref="CO490" ca="1">IF(NETWORKDAYS.INTL(CN490,CN490,weekendOption,holidaysList)=1,MAX($CO$6:CO489)+1,"")</f>
        <v/>
      </c>
    </row>
    <row r="491" spans="92:93" x14ac:dyDescent="0.25">
      <c r="CN491" s="225">
        <f t="shared" ca="1" si="114"/>
        <v>45411</v>
      </c>
      <c r="CO491" s="226">
        <f t="array" aca="1" ref="CO491" ca="1">IF(NETWORKDAYS.INTL(CN491,CN491,weekendOption,holidaysList)=1,MAX($CO$6:CO490)+1,"")</f>
        <v>344</v>
      </c>
    </row>
    <row r="492" spans="92:93" x14ac:dyDescent="0.25">
      <c r="CN492" s="225">
        <f t="shared" ca="1" si="114"/>
        <v>45412</v>
      </c>
      <c r="CO492" s="226">
        <f t="array" aca="1" ref="CO492" ca="1">IF(NETWORKDAYS.INTL(CN492,CN492,weekendOption,holidaysList)=1,MAX($CO$6:CO491)+1,"")</f>
        <v>345</v>
      </c>
    </row>
    <row r="493" spans="92:93" x14ac:dyDescent="0.25">
      <c r="CN493" s="225">
        <f t="shared" ca="1" si="114"/>
        <v>45413</v>
      </c>
      <c r="CO493" s="226">
        <f t="array" aca="1" ref="CO493" ca="1">IF(NETWORKDAYS.INTL(CN493,CN493,weekendOption,holidaysList)=1,MAX($CO$6:CO492)+1,"")</f>
        <v>346</v>
      </c>
    </row>
    <row r="494" spans="92:93" x14ac:dyDescent="0.25">
      <c r="CN494" s="225">
        <f t="shared" ca="1" si="114"/>
        <v>45414</v>
      </c>
      <c r="CO494" s="226">
        <f t="array" aca="1" ref="CO494" ca="1">IF(NETWORKDAYS.INTL(CN494,CN494,weekendOption,holidaysList)=1,MAX($CO$6:CO493)+1,"")</f>
        <v>347</v>
      </c>
    </row>
    <row r="495" spans="92:93" x14ac:dyDescent="0.25">
      <c r="CN495" s="225">
        <f t="shared" ca="1" si="114"/>
        <v>45415</v>
      </c>
      <c r="CO495" s="226">
        <f t="array" aca="1" ref="CO495" ca="1">IF(NETWORKDAYS.INTL(CN495,CN495,weekendOption,holidaysList)=1,MAX($CO$6:CO494)+1,"")</f>
        <v>348</v>
      </c>
    </row>
    <row r="496" spans="92:93" x14ac:dyDescent="0.25">
      <c r="CN496" s="225">
        <f t="shared" ca="1" si="114"/>
        <v>45416</v>
      </c>
      <c r="CO496" s="226" t="str">
        <f t="array" aca="1" ref="CO496" ca="1">IF(NETWORKDAYS.INTL(CN496,CN496,weekendOption,holidaysList)=1,MAX($CO$6:CO495)+1,"")</f>
        <v/>
      </c>
    </row>
    <row r="497" spans="92:93" x14ac:dyDescent="0.25">
      <c r="CN497" s="225">
        <f t="shared" ca="1" si="114"/>
        <v>45417</v>
      </c>
      <c r="CO497" s="226" t="str">
        <f t="array" aca="1" ref="CO497" ca="1">IF(NETWORKDAYS.INTL(CN497,CN497,weekendOption,holidaysList)=1,MAX($CO$6:CO496)+1,"")</f>
        <v/>
      </c>
    </row>
    <row r="498" spans="92:93" x14ac:dyDescent="0.25">
      <c r="CN498" s="225">
        <f t="shared" ca="1" si="114"/>
        <v>45418</v>
      </c>
      <c r="CO498" s="226">
        <f t="array" aca="1" ref="CO498" ca="1">IF(NETWORKDAYS.INTL(CN498,CN498,weekendOption,holidaysList)=1,MAX($CO$6:CO497)+1,"")</f>
        <v>349</v>
      </c>
    </row>
    <row r="499" spans="92:93" x14ac:dyDescent="0.25">
      <c r="CN499" s="225">
        <f t="shared" ca="1" si="114"/>
        <v>45419</v>
      </c>
      <c r="CO499" s="226">
        <f t="array" aca="1" ref="CO499" ca="1">IF(NETWORKDAYS.INTL(CN499,CN499,weekendOption,holidaysList)=1,MAX($CO$6:CO498)+1,"")</f>
        <v>350</v>
      </c>
    </row>
    <row r="500" spans="92:93" x14ac:dyDescent="0.25">
      <c r="CN500" s="225">
        <f t="shared" ca="1" si="114"/>
        <v>45420</v>
      </c>
      <c r="CO500" s="226">
        <f t="array" aca="1" ref="CO500" ca="1">IF(NETWORKDAYS.INTL(CN500,CN500,weekendOption,holidaysList)=1,MAX($CO$6:CO499)+1,"")</f>
        <v>351</v>
      </c>
    </row>
    <row r="501" spans="92:93" x14ac:dyDescent="0.25">
      <c r="CN501" s="225">
        <f t="shared" ca="1" si="114"/>
        <v>45421</v>
      </c>
      <c r="CO501" s="226">
        <f t="array" aca="1" ref="CO501" ca="1">IF(NETWORKDAYS.INTL(CN501,CN501,weekendOption,holidaysList)=1,MAX($CO$6:CO500)+1,"")</f>
        <v>352</v>
      </c>
    </row>
    <row r="502" spans="92:93" x14ac:dyDescent="0.25">
      <c r="CN502" s="225">
        <f t="shared" ca="1" si="114"/>
        <v>45422</v>
      </c>
      <c r="CO502" s="226">
        <f t="array" aca="1" ref="CO502" ca="1">IF(NETWORKDAYS.INTL(CN502,CN502,weekendOption,holidaysList)=1,MAX($CO$6:CO501)+1,"")</f>
        <v>353</v>
      </c>
    </row>
    <row r="503" spans="92:93" x14ac:dyDescent="0.25">
      <c r="CN503" s="225">
        <f t="shared" ca="1" si="114"/>
        <v>45423</v>
      </c>
      <c r="CO503" s="226" t="str">
        <f t="array" aca="1" ref="CO503" ca="1">IF(NETWORKDAYS.INTL(CN503,CN503,weekendOption,holidaysList)=1,MAX($CO$6:CO502)+1,"")</f>
        <v/>
      </c>
    </row>
    <row r="504" spans="92:93" x14ac:dyDescent="0.25">
      <c r="CN504" s="225">
        <f t="shared" ca="1" si="114"/>
        <v>45424</v>
      </c>
      <c r="CO504" s="226" t="str">
        <f t="array" aca="1" ref="CO504" ca="1">IF(NETWORKDAYS.INTL(CN504,CN504,weekendOption,holidaysList)=1,MAX($CO$6:CO503)+1,"")</f>
        <v/>
      </c>
    </row>
    <row r="505" spans="92:93" x14ac:dyDescent="0.25">
      <c r="CN505" s="225">
        <f t="shared" ca="1" si="114"/>
        <v>45425</v>
      </c>
      <c r="CO505" s="226">
        <f t="array" aca="1" ref="CO505" ca="1">IF(NETWORKDAYS.INTL(CN505,CN505,weekendOption,holidaysList)=1,MAX($CO$6:CO504)+1,"")</f>
        <v>354</v>
      </c>
    </row>
    <row r="506" spans="92:93" x14ac:dyDescent="0.25">
      <c r="CN506" s="225">
        <f t="shared" ca="1" si="114"/>
        <v>45426</v>
      </c>
      <c r="CO506" s="226">
        <f t="array" aca="1" ref="CO506" ca="1">IF(NETWORKDAYS.INTL(CN506,CN506,weekendOption,holidaysList)=1,MAX($CO$6:CO505)+1,"")</f>
        <v>355</v>
      </c>
    </row>
    <row r="507" spans="92:93" x14ac:dyDescent="0.25">
      <c r="CN507" s="225">
        <f t="shared" ca="1" si="114"/>
        <v>45427</v>
      </c>
      <c r="CO507" s="226">
        <f t="array" aca="1" ref="CO507" ca="1">IF(NETWORKDAYS.INTL(CN507,CN507,weekendOption,holidaysList)=1,MAX($CO$6:CO506)+1,"")</f>
        <v>356</v>
      </c>
    </row>
    <row r="508" spans="92:93" x14ac:dyDescent="0.25">
      <c r="CN508" s="225">
        <f t="shared" ca="1" si="114"/>
        <v>45428</v>
      </c>
      <c r="CO508" s="226">
        <f t="array" aca="1" ref="CO508" ca="1">IF(NETWORKDAYS.INTL(CN508,CN508,weekendOption,holidaysList)=1,MAX($CO$6:CO507)+1,"")</f>
        <v>357</v>
      </c>
    </row>
    <row r="509" spans="92:93" x14ac:dyDescent="0.25">
      <c r="CN509" s="225">
        <f t="shared" ca="1" si="114"/>
        <v>45429</v>
      </c>
      <c r="CO509" s="226">
        <f t="array" aca="1" ref="CO509" ca="1">IF(NETWORKDAYS.INTL(CN509,CN509,weekendOption,holidaysList)=1,MAX($CO$6:CO508)+1,"")</f>
        <v>358</v>
      </c>
    </row>
    <row r="510" spans="92:93" x14ac:dyDescent="0.25">
      <c r="CN510" s="225">
        <f t="shared" ca="1" si="114"/>
        <v>45430</v>
      </c>
      <c r="CO510" s="226" t="str">
        <f t="array" aca="1" ref="CO510" ca="1">IF(NETWORKDAYS.INTL(CN510,CN510,weekendOption,holidaysList)=1,MAX($CO$6:CO509)+1,"")</f>
        <v/>
      </c>
    </row>
    <row r="511" spans="92:93" x14ac:dyDescent="0.25">
      <c r="CN511" s="225">
        <f t="shared" ca="1" si="114"/>
        <v>45431</v>
      </c>
      <c r="CO511" s="226" t="str">
        <f t="array" aca="1" ref="CO511" ca="1">IF(NETWORKDAYS.INTL(CN511,CN511,weekendOption,holidaysList)=1,MAX($CO$6:CO510)+1,"")</f>
        <v/>
      </c>
    </row>
    <row r="512" spans="92:93" x14ac:dyDescent="0.25">
      <c r="CN512" s="225">
        <f t="shared" ca="1" si="114"/>
        <v>45432</v>
      </c>
      <c r="CO512" s="226">
        <f t="array" aca="1" ref="CO512" ca="1">IF(NETWORKDAYS.INTL(CN512,CN512,weekendOption,holidaysList)=1,MAX($CO$6:CO511)+1,"")</f>
        <v>359</v>
      </c>
    </row>
    <row r="513" spans="92:93" x14ac:dyDescent="0.25">
      <c r="CN513" s="225">
        <f t="shared" ca="1" si="114"/>
        <v>45433</v>
      </c>
      <c r="CO513" s="226">
        <f t="array" aca="1" ref="CO513" ca="1">IF(NETWORKDAYS.INTL(CN513,CN513,weekendOption,holidaysList)=1,MAX($CO$6:CO512)+1,"")</f>
        <v>360</v>
      </c>
    </row>
    <row r="514" spans="92:93" x14ac:dyDescent="0.25">
      <c r="CN514" s="225">
        <f t="shared" ca="1" si="114"/>
        <v>45434</v>
      </c>
      <c r="CO514" s="226">
        <f t="array" aca="1" ref="CO514" ca="1">IF(NETWORKDAYS.INTL(CN514,CN514,weekendOption,holidaysList)=1,MAX($CO$6:CO513)+1,"")</f>
        <v>361</v>
      </c>
    </row>
    <row r="515" spans="92:93" x14ac:dyDescent="0.25">
      <c r="CN515" s="225">
        <f t="shared" ca="1" si="114"/>
        <v>45435</v>
      </c>
      <c r="CO515" s="226">
        <f t="array" aca="1" ref="CO515" ca="1">IF(NETWORKDAYS.INTL(CN515,CN515,weekendOption,holidaysList)=1,MAX($CO$6:CO514)+1,"")</f>
        <v>362</v>
      </c>
    </row>
    <row r="516" spans="92:93" x14ac:dyDescent="0.25">
      <c r="CN516" s="225">
        <f t="shared" ca="1" si="114"/>
        <v>45436</v>
      </c>
      <c r="CO516" s="226">
        <f t="array" aca="1" ref="CO516" ca="1">IF(NETWORKDAYS.INTL(CN516,CN516,weekendOption,holidaysList)=1,MAX($CO$6:CO515)+1,"")</f>
        <v>363</v>
      </c>
    </row>
    <row r="517" spans="92:93" x14ac:dyDescent="0.25">
      <c r="CN517" s="225">
        <f t="shared" ca="1" si="114"/>
        <v>45437</v>
      </c>
      <c r="CO517" s="226" t="str">
        <f t="array" aca="1" ref="CO517" ca="1">IF(NETWORKDAYS.INTL(CN517,CN517,weekendOption,holidaysList)=1,MAX($CO$6:CO516)+1,"")</f>
        <v/>
      </c>
    </row>
    <row r="518" spans="92:93" x14ac:dyDescent="0.25">
      <c r="CN518" s="225">
        <f t="shared" ca="1" si="114"/>
        <v>45438</v>
      </c>
      <c r="CO518" s="226" t="str">
        <f t="array" aca="1" ref="CO518" ca="1">IF(NETWORKDAYS.INTL(CN518,CN518,weekendOption,holidaysList)=1,MAX($CO$6:CO517)+1,"")</f>
        <v/>
      </c>
    </row>
    <row r="519" spans="92:93" x14ac:dyDescent="0.25">
      <c r="CN519" s="225">
        <f t="shared" ca="1" si="114"/>
        <v>45439</v>
      </c>
      <c r="CO519" s="226">
        <f t="array" aca="1" ref="CO519" ca="1">IF(NETWORKDAYS.INTL(CN519,CN519,weekendOption,holidaysList)=1,MAX($CO$6:CO518)+1,"")</f>
        <v>364</v>
      </c>
    </row>
    <row r="520" spans="92:93" x14ac:dyDescent="0.25">
      <c r="CN520" s="225">
        <f t="shared" ca="1" si="114"/>
        <v>45440</v>
      </c>
      <c r="CO520" s="226">
        <f t="array" aca="1" ref="CO520" ca="1">IF(NETWORKDAYS.INTL(CN520,CN520,weekendOption,holidaysList)=1,MAX($CO$6:CO519)+1,"")</f>
        <v>365</v>
      </c>
    </row>
    <row r="521" spans="92:93" x14ac:dyDescent="0.25">
      <c r="CN521" s="225">
        <f t="shared" ref="CN521:CN584" ca="1" si="115">CN520+1</f>
        <v>45441</v>
      </c>
      <c r="CO521" s="226">
        <f t="array" aca="1" ref="CO521" ca="1">IF(NETWORKDAYS.INTL(CN521,CN521,weekendOption,holidaysList)=1,MAX($CO$6:CO520)+1,"")</f>
        <v>366</v>
      </c>
    </row>
    <row r="522" spans="92:93" x14ac:dyDescent="0.25">
      <c r="CN522" s="225">
        <f t="shared" ca="1" si="115"/>
        <v>45442</v>
      </c>
      <c r="CO522" s="226">
        <f t="array" aca="1" ref="CO522" ca="1">IF(NETWORKDAYS.INTL(CN522,CN522,weekendOption,holidaysList)=1,MAX($CO$6:CO521)+1,"")</f>
        <v>367</v>
      </c>
    </row>
    <row r="523" spans="92:93" x14ac:dyDescent="0.25">
      <c r="CN523" s="225">
        <f t="shared" ca="1" si="115"/>
        <v>45443</v>
      </c>
      <c r="CO523" s="226">
        <f t="array" aca="1" ref="CO523" ca="1">IF(NETWORKDAYS.INTL(CN523,CN523,weekendOption,holidaysList)=1,MAX($CO$6:CO522)+1,"")</f>
        <v>368</v>
      </c>
    </row>
    <row r="524" spans="92:93" x14ac:dyDescent="0.25">
      <c r="CN524" s="225">
        <f t="shared" ca="1" si="115"/>
        <v>45444</v>
      </c>
      <c r="CO524" s="226" t="str">
        <f t="array" aca="1" ref="CO524" ca="1">IF(NETWORKDAYS.INTL(CN524,CN524,weekendOption,holidaysList)=1,MAX($CO$6:CO523)+1,"")</f>
        <v/>
      </c>
    </row>
    <row r="525" spans="92:93" x14ac:dyDescent="0.25">
      <c r="CN525" s="225">
        <f t="shared" ca="1" si="115"/>
        <v>45445</v>
      </c>
      <c r="CO525" s="226" t="str">
        <f t="array" aca="1" ref="CO525" ca="1">IF(NETWORKDAYS.INTL(CN525,CN525,weekendOption,holidaysList)=1,MAX($CO$6:CO524)+1,"")</f>
        <v/>
      </c>
    </row>
    <row r="526" spans="92:93" x14ac:dyDescent="0.25">
      <c r="CN526" s="225">
        <f t="shared" ca="1" si="115"/>
        <v>45446</v>
      </c>
      <c r="CO526" s="226">
        <f t="array" aca="1" ref="CO526" ca="1">IF(NETWORKDAYS.INTL(CN526,CN526,weekendOption,holidaysList)=1,MAX($CO$6:CO525)+1,"")</f>
        <v>369</v>
      </c>
    </row>
    <row r="527" spans="92:93" x14ac:dyDescent="0.25">
      <c r="CN527" s="225">
        <f t="shared" ca="1" si="115"/>
        <v>45447</v>
      </c>
      <c r="CO527" s="226">
        <f t="array" aca="1" ref="CO527" ca="1">IF(NETWORKDAYS.INTL(CN527,CN527,weekendOption,holidaysList)=1,MAX($CO$6:CO526)+1,"")</f>
        <v>370</v>
      </c>
    </row>
    <row r="528" spans="92:93" x14ac:dyDescent="0.25">
      <c r="CN528" s="225">
        <f t="shared" ca="1" si="115"/>
        <v>45448</v>
      </c>
      <c r="CO528" s="226">
        <f t="array" aca="1" ref="CO528" ca="1">IF(NETWORKDAYS.INTL(CN528,CN528,weekendOption,holidaysList)=1,MAX($CO$6:CO527)+1,"")</f>
        <v>371</v>
      </c>
    </row>
    <row r="529" spans="92:93" x14ac:dyDescent="0.25">
      <c r="CN529" s="225">
        <f t="shared" ca="1" si="115"/>
        <v>45449</v>
      </c>
      <c r="CO529" s="226">
        <f t="array" aca="1" ref="CO529" ca="1">IF(NETWORKDAYS.INTL(CN529,CN529,weekendOption,holidaysList)=1,MAX($CO$6:CO528)+1,"")</f>
        <v>372</v>
      </c>
    </row>
    <row r="530" spans="92:93" x14ac:dyDescent="0.25">
      <c r="CN530" s="225">
        <f t="shared" ca="1" si="115"/>
        <v>45450</v>
      </c>
      <c r="CO530" s="226">
        <f t="array" aca="1" ref="CO530" ca="1">IF(NETWORKDAYS.INTL(CN530,CN530,weekendOption,holidaysList)=1,MAX($CO$6:CO529)+1,"")</f>
        <v>373</v>
      </c>
    </row>
    <row r="531" spans="92:93" x14ac:dyDescent="0.25">
      <c r="CN531" s="225">
        <f t="shared" ca="1" si="115"/>
        <v>45451</v>
      </c>
      <c r="CO531" s="226" t="str">
        <f t="array" aca="1" ref="CO531" ca="1">IF(NETWORKDAYS.INTL(CN531,CN531,weekendOption,holidaysList)=1,MAX($CO$6:CO530)+1,"")</f>
        <v/>
      </c>
    </row>
    <row r="532" spans="92:93" x14ac:dyDescent="0.25">
      <c r="CN532" s="225">
        <f t="shared" ca="1" si="115"/>
        <v>45452</v>
      </c>
      <c r="CO532" s="226" t="str">
        <f t="array" aca="1" ref="CO532" ca="1">IF(NETWORKDAYS.INTL(CN532,CN532,weekendOption,holidaysList)=1,MAX($CO$6:CO531)+1,"")</f>
        <v/>
      </c>
    </row>
    <row r="533" spans="92:93" x14ac:dyDescent="0.25">
      <c r="CN533" s="225">
        <f t="shared" ca="1" si="115"/>
        <v>45453</v>
      </c>
      <c r="CO533" s="226">
        <f t="array" aca="1" ref="CO533" ca="1">IF(NETWORKDAYS.INTL(CN533,CN533,weekendOption,holidaysList)=1,MAX($CO$6:CO532)+1,"")</f>
        <v>374</v>
      </c>
    </row>
    <row r="534" spans="92:93" x14ac:dyDescent="0.25">
      <c r="CN534" s="225">
        <f t="shared" ca="1" si="115"/>
        <v>45454</v>
      </c>
      <c r="CO534" s="226">
        <f t="array" aca="1" ref="CO534" ca="1">IF(NETWORKDAYS.INTL(CN534,CN534,weekendOption,holidaysList)=1,MAX($CO$6:CO533)+1,"")</f>
        <v>375</v>
      </c>
    </row>
    <row r="535" spans="92:93" x14ac:dyDescent="0.25">
      <c r="CN535" s="225">
        <f t="shared" ca="1" si="115"/>
        <v>45455</v>
      </c>
      <c r="CO535" s="226">
        <f t="array" aca="1" ref="CO535" ca="1">IF(NETWORKDAYS.INTL(CN535,CN535,weekendOption,holidaysList)=1,MAX($CO$6:CO534)+1,"")</f>
        <v>376</v>
      </c>
    </row>
    <row r="536" spans="92:93" x14ac:dyDescent="0.25">
      <c r="CN536" s="225">
        <f t="shared" ca="1" si="115"/>
        <v>45456</v>
      </c>
      <c r="CO536" s="226">
        <f t="array" aca="1" ref="CO536" ca="1">IF(NETWORKDAYS.INTL(CN536,CN536,weekendOption,holidaysList)=1,MAX($CO$6:CO535)+1,"")</f>
        <v>377</v>
      </c>
    </row>
    <row r="537" spans="92:93" x14ac:dyDescent="0.25">
      <c r="CN537" s="225">
        <f t="shared" ca="1" si="115"/>
        <v>45457</v>
      </c>
      <c r="CO537" s="226">
        <f t="array" aca="1" ref="CO537" ca="1">IF(NETWORKDAYS.INTL(CN537,CN537,weekendOption,holidaysList)=1,MAX($CO$6:CO536)+1,"")</f>
        <v>378</v>
      </c>
    </row>
    <row r="538" spans="92:93" x14ac:dyDescent="0.25">
      <c r="CN538" s="225">
        <f t="shared" ca="1" si="115"/>
        <v>45458</v>
      </c>
      <c r="CO538" s="226" t="str">
        <f t="array" aca="1" ref="CO538" ca="1">IF(NETWORKDAYS.INTL(CN538,CN538,weekendOption,holidaysList)=1,MAX($CO$6:CO537)+1,"")</f>
        <v/>
      </c>
    </row>
    <row r="539" spans="92:93" x14ac:dyDescent="0.25">
      <c r="CN539" s="225">
        <f t="shared" ca="1" si="115"/>
        <v>45459</v>
      </c>
      <c r="CO539" s="226" t="str">
        <f t="array" aca="1" ref="CO539" ca="1">IF(NETWORKDAYS.INTL(CN539,CN539,weekendOption,holidaysList)=1,MAX($CO$6:CO538)+1,"")</f>
        <v/>
      </c>
    </row>
    <row r="540" spans="92:93" x14ac:dyDescent="0.25">
      <c r="CN540" s="225">
        <f t="shared" ca="1" si="115"/>
        <v>45460</v>
      </c>
      <c r="CO540" s="226">
        <f t="array" aca="1" ref="CO540" ca="1">IF(NETWORKDAYS.INTL(CN540,CN540,weekendOption,holidaysList)=1,MAX($CO$6:CO539)+1,"")</f>
        <v>379</v>
      </c>
    </row>
    <row r="541" spans="92:93" x14ac:dyDescent="0.25">
      <c r="CN541" s="225">
        <f t="shared" ca="1" si="115"/>
        <v>45461</v>
      </c>
      <c r="CO541" s="226">
        <f t="array" aca="1" ref="CO541" ca="1">IF(NETWORKDAYS.INTL(CN541,CN541,weekendOption,holidaysList)=1,MAX($CO$6:CO540)+1,"")</f>
        <v>380</v>
      </c>
    </row>
    <row r="542" spans="92:93" x14ac:dyDescent="0.25">
      <c r="CN542" s="225">
        <f t="shared" ca="1" si="115"/>
        <v>45462</v>
      </c>
      <c r="CO542" s="226">
        <f t="array" aca="1" ref="CO542" ca="1">IF(NETWORKDAYS.INTL(CN542,CN542,weekendOption,holidaysList)=1,MAX($CO$6:CO541)+1,"")</f>
        <v>381</v>
      </c>
    </row>
    <row r="543" spans="92:93" x14ac:dyDescent="0.25">
      <c r="CN543" s="225">
        <f t="shared" ca="1" si="115"/>
        <v>45463</v>
      </c>
      <c r="CO543" s="226">
        <f t="array" aca="1" ref="CO543" ca="1">IF(NETWORKDAYS.INTL(CN543,CN543,weekendOption,holidaysList)=1,MAX($CO$6:CO542)+1,"")</f>
        <v>382</v>
      </c>
    </row>
    <row r="544" spans="92:93" x14ac:dyDescent="0.25">
      <c r="CN544" s="225">
        <f t="shared" ca="1" si="115"/>
        <v>45464</v>
      </c>
      <c r="CO544" s="226">
        <f t="array" aca="1" ref="CO544" ca="1">IF(NETWORKDAYS.INTL(CN544,CN544,weekendOption,holidaysList)=1,MAX($CO$6:CO543)+1,"")</f>
        <v>383</v>
      </c>
    </row>
    <row r="545" spans="92:93" x14ac:dyDescent="0.25">
      <c r="CN545" s="225">
        <f t="shared" ca="1" si="115"/>
        <v>45465</v>
      </c>
      <c r="CO545" s="226" t="str">
        <f t="array" aca="1" ref="CO545" ca="1">IF(NETWORKDAYS.INTL(CN545,CN545,weekendOption,holidaysList)=1,MAX($CO$6:CO544)+1,"")</f>
        <v/>
      </c>
    </row>
    <row r="546" spans="92:93" x14ac:dyDescent="0.25">
      <c r="CN546" s="225">
        <f t="shared" ca="1" si="115"/>
        <v>45466</v>
      </c>
      <c r="CO546" s="226" t="str">
        <f t="array" aca="1" ref="CO546" ca="1">IF(NETWORKDAYS.INTL(CN546,CN546,weekendOption,holidaysList)=1,MAX($CO$6:CO545)+1,"")</f>
        <v/>
      </c>
    </row>
    <row r="547" spans="92:93" x14ac:dyDescent="0.25">
      <c r="CN547" s="225">
        <f t="shared" ca="1" si="115"/>
        <v>45467</v>
      </c>
      <c r="CO547" s="226">
        <f t="array" aca="1" ref="CO547" ca="1">IF(NETWORKDAYS.INTL(CN547,CN547,weekendOption,holidaysList)=1,MAX($CO$6:CO546)+1,"")</f>
        <v>384</v>
      </c>
    </row>
    <row r="548" spans="92:93" x14ac:dyDescent="0.25">
      <c r="CN548" s="225">
        <f t="shared" ca="1" si="115"/>
        <v>45468</v>
      </c>
      <c r="CO548" s="226">
        <f t="array" aca="1" ref="CO548" ca="1">IF(NETWORKDAYS.INTL(CN548,CN548,weekendOption,holidaysList)=1,MAX($CO$6:CO547)+1,"")</f>
        <v>385</v>
      </c>
    </row>
    <row r="549" spans="92:93" x14ac:dyDescent="0.25">
      <c r="CN549" s="225">
        <f t="shared" ca="1" si="115"/>
        <v>45469</v>
      </c>
      <c r="CO549" s="226">
        <f t="array" aca="1" ref="CO549" ca="1">IF(NETWORKDAYS.INTL(CN549,CN549,weekendOption,holidaysList)=1,MAX($CO$6:CO548)+1,"")</f>
        <v>386</v>
      </c>
    </row>
    <row r="550" spans="92:93" x14ac:dyDescent="0.25">
      <c r="CN550" s="225">
        <f t="shared" ca="1" si="115"/>
        <v>45470</v>
      </c>
      <c r="CO550" s="226">
        <f t="array" aca="1" ref="CO550" ca="1">IF(NETWORKDAYS.INTL(CN550,CN550,weekendOption,holidaysList)=1,MAX($CO$6:CO549)+1,"")</f>
        <v>387</v>
      </c>
    </row>
    <row r="551" spans="92:93" x14ac:dyDescent="0.25">
      <c r="CN551" s="225">
        <f t="shared" ca="1" si="115"/>
        <v>45471</v>
      </c>
      <c r="CO551" s="226">
        <f t="array" aca="1" ref="CO551" ca="1">IF(NETWORKDAYS.INTL(CN551,CN551,weekendOption,holidaysList)=1,MAX($CO$6:CO550)+1,"")</f>
        <v>388</v>
      </c>
    </row>
    <row r="552" spans="92:93" x14ac:dyDescent="0.25">
      <c r="CN552" s="225">
        <f t="shared" ca="1" si="115"/>
        <v>45472</v>
      </c>
      <c r="CO552" s="226" t="str">
        <f t="array" aca="1" ref="CO552" ca="1">IF(NETWORKDAYS.INTL(CN552,CN552,weekendOption,holidaysList)=1,MAX($CO$6:CO551)+1,"")</f>
        <v/>
      </c>
    </row>
    <row r="553" spans="92:93" x14ac:dyDescent="0.25">
      <c r="CN553" s="225">
        <f t="shared" ca="1" si="115"/>
        <v>45473</v>
      </c>
      <c r="CO553" s="226" t="str">
        <f t="array" aca="1" ref="CO553" ca="1">IF(NETWORKDAYS.INTL(CN553,CN553,weekendOption,holidaysList)=1,MAX($CO$6:CO552)+1,"")</f>
        <v/>
      </c>
    </row>
    <row r="554" spans="92:93" x14ac:dyDescent="0.25">
      <c r="CN554" s="225">
        <f t="shared" ca="1" si="115"/>
        <v>45474</v>
      </c>
      <c r="CO554" s="226">
        <f t="array" aca="1" ref="CO554" ca="1">IF(NETWORKDAYS.INTL(CN554,CN554,weekendOption,holidaysList)=1,MAX($CO$6:CO553)+1,"")</f>
        <v>389</v>
      </c>
    </row>
    <row r="555" spans="92:93" x14ac:dyDescent="0.25">
      <c r="CN555" s="225">
        <f t="shared" ca="1" si="115"/>
        <v>45475</v>
      </c>
      <c r="CO555" s="226">
        <f t="array" aca="1" ref="CO555" ca="1">IF(NETWORKDAYS.INTL(CN555,CN555,weekendOption,holidaysList)=1,MAX($CO$6:CO554)+1,"")</f>
        <v>390</v>
      </c>
    </row>
    <row r="556" spans="92:93" x14ac:dyDescent="0.25">
      <c r="CN556" s="225">
        <f t="shared" ca="1" si="115"/>
        <v>45476</v>
      </c>
      <c r="CO556" s="226">
        <f t="array" aca="1" ref="CO556" ca="1">IF(NETWORKDAYS.INTL(CN556,CN556,weekendOption,holidaysList)=1,MAX($CO$6:CO555)+1,"")</f>
        <v>391</v>
      </c>
    </row>
    <row r="557" spans="92:93" x14ac:dyDescent="0.25">
      <c r="CN557" s="225">
        <f t="shared" ca="1" si="115"/>
        <v>45477</v>
      </c>
      <c r="CO557" s="226">
        <f t="array" aca="1" ref="CO557" ca="1">IF(NETWORKDAYS.INTL(CN557,CN557,weekendOption,holidaysList)=1,MAX($CO$6:CO556)+1,"")</f>
        <v>392</v>
      </c>
    </row>
    <row r="558" spans="92:93" x14ac:dyDescent="0.25">
      <c r="CN558" s="225">
        <f t="shared" ca="1" si="115"/>
        <v>45478</v>
      </c>
      <c r="CO558" s="226">
        <f t="array" aca="1" ref="CO558" ca="1">IF(NETWORKDAYS.INTL(CN558,CN558,weekendOption,holidaysList)=1,MAX($CO$6:CO557)+1,"")</f>
        <v>393</v>
      </c>
    </row>
    <row r="559" spans="92:93" x14ac:dyDescent="0.25">
      <c r="CN559" s="225">
        <f t="shared" ca="1" si="115"/>
        <v>45479</v>
      </c>
      <c r="CO559" s="226" t="str">
        <f t="array" aca="1" ref="CO559" ca="1">IF(NETWORKDAYS.INTL(CN559,CN559,weekendOption,holidaysList)=1,MAX($CO$6:CO558)+1,"")</f>
        <v/>
      </c>
    </row>
    <row r="560" spans="92:93" x14ac:dyDescent="0.25">
      <c r="CN560" s="225">
        <f t="shared" ca="1" si="115"/>
        <v>45480</v>
      </c>
      <c r="CO560" s="226" t="str">
        <f t="array" aca="1" ref="CO560" ca="1">IF(NETWORKDAYS.INTL(CN560,CN560,weekendOption,holidaysList)=1,MAX($CO$6:CO559)+1,"")</f>
        <v/>
      </c>
    </row>
    <row r="561" spans="92:93" x14ac:dyDescent="0.25">
      <c r="CN561" s="225">
        <f t="shared" ca="1" si="115"/>
        <v>45481</v>
      </c>
      <c r="CO561" s="226">
        <f t="array" aca="1" ref="CO561" ca="1">IF(NETWORKDAYS.INTL(CN561,CN561,weekendOption,holidaysList)=1,MAX($CO$6:CO560)+1,"")</f>
        <v>394</v>
      </c>
    </row>
    <row r="562" spans="92:93" x14ac:dyDescent="0.25">
      <c r="CN562" s="225">
        <f t="shared" ca="1" si="115"/>
        <v>45482</v>
      </c>
      <c r="CO562" s="226">
        <f t="array" aca="1" ref="CO562" ca="1">IF(NETWORKDAYS.INTL(CN562,CN562,weekendOption,holidaysList)=1,MAX($CO$6:CO561)+1,"")</f>
        <v>395</v>
      </c>
    </row>
    <row r="563" spans="92:93" x14ac:dyDescent="0.25">
      <c r="CN563" s="225">
        <f t="shared" ca="1" si="115"/>
        <v>45483</v>
      </c>
      <c r="CO563" s="226">
        <f t="array" aca="1" ref="CO563" ca="1">IF(NETWORKDAYS.INTL(CN563,CN563,weekendOption,holidaysList)=1,MAX($CO$6:CO562)+1,"")</f>
        <v>396</v>
      </c>
    </row>
    <row r="564" spans="92:93" x14ac:dyDescent="0.25">
      <c r="CN564" s="225">
        <f t="shared" ca="1" si="115"/>
        <v>45484</v>
      </c>
      <c r="CO564" s="226">
        <f t="array" aca="1" ref="CO564" ca="1">IF(NETWORKDAYS.INTL(CN564,CN564,weekendOption,holidaysList)=1,MAX($CO$6:CO563)+1,"")</f>
        <v>397</v>
      </c>
    </row>
    <row r="565" spans="92:93" x14ac:dyDescent="0.25">
      <c r="CN565" s="225">
        <f t="shared" ca="1" si="115"/>
        <v>45485</v>
      </c>
      <c r="CO565" s="226">
        <f t="array" aca="1" ref="CO565" ca="1">IF(NETWORKDAYS.INTL(CN565,CN565,weekendOption,holidaysList)=1,MAX($CO$6:CO564)+1,"")</f>
        <v>398</v>
      </c>
    </row>
    <row r="566" spans="92:93" x14ac:dyDescent="0.25">
      <c r="CN566" s="225">
        <f t="shared" ca="1" si="115"/>
        <v>45486</v>
      </c>
      <c r="CO566" s="226" t="str">
        <f t="array" aca="1" ref="CO566" ca="1">IF(NETWORKDAYS.INTL(CN566,CN566,weekendOption,holidaysList)=1,MAX($CO$6:CO565)+1,"")</f>
        <v/>
      </c>
    </row>
    <row r="567" spans="92:93" x14ac:dyDescent="0.25">
      <c r="CN567" s="225">
        <f t="shared" ca="1" si="115"/>
        <v>45487</v>
      </c>
      <c r="CO567" s="226" t="str">
        <f t="array" aca="1" ref="CO567" ca="1">IF(NETWORKDAYS.INTL(CN567,CN567,weekendOption,holidaysList)=1,MAX($CO$6:CO566)+1,"")</f>
        <v/>
      </c>
    </row>
    <row r="568" spans="92:93" x14ac:dyDescent="0.25">
      <c r="CN568" s="225">
        <f t="shared" ca="1" si="115"/>
        <v>45488</v>
      </c>
      <c r="CO568" s="226">
        <f t="array" aca="1" ref="CO568" ca="1">IF(NETWORKDAYS.INTL(CN568,CN568,weekendOption,holidaysList)=1,MAX($CO$6:CO567)+1,"")</f>
        <v>399</v>
      </c>
    </row>
    <row r="569" spans="92:93" x14ac:dyDescent="0.25">
      <c r="CN569" s="225">
        <f t="shared" ca="1" si="115"/>
        <v>45489</v>
      </c>
      <c r="CO569" s="226">
        <f t="array" aca="1" ref="CO569" ca="1">IF(NETWORKDAYS.INTL(CN569,CN569,weekendOption,holidaysList)=1,MAX($CO$6:CO568)+1,"")</f>
        <v>400</v>
      </c>
    </row>
    <row r="570" spans="92:93" x14ac:dyDescent="0.25">
      <c r="CN570" s="225">
        <f t="shared" ca="1" si="115"/>
        <v>45490</v>
      </c>
      <c r="CO570" s="226">
        <f t="array" aca="1" ref="CO570" ca="1">IF(NETWORKDAYS.INTL(CN570,CN570,weekendOption,holidaysList)=1,MAX($CO$6:CO569)+1,"")</f>
        <v>401</v>
      </c>
    </row>
    <row r="571" spans="92:93" x14ac:dyDescent="0.25">
      <c r="CN571" s="225">
        <f t="shared" ca="1" si="115"/>
        <v>45491</v>
      </c>
      <c r="CO571" s="226">
        <f t="array" aca="1" ref="CO571" ca="1">IF(NETWORKDAYS.INTL(CN571,CN571,weekendOption,holidaysList)=1,MAX($CO$6:CO570)+1,"")</f>
        <v>402</v>
      </c>
    </row>
    <row r="572" spans="92:93" x14ac:dyDescent="0.25">
      <c r="CN572" s="225">
        <f t="shared" ca="1" si="115"/>
        <v>45492</v>
      </c>
      <c r="CO572" s="226">
        <f t="array" aca="1" ref="CO572" ca="1">IF(NETWORKDAYS.INTL(CN572,CN572,weekendOption,holidaysList)=1,MAX($CO$6:CO571)+1,"")</f>
        <v>403</v>
      </c>
    </row>
    <row r="573" spans="92:93" x14ac:dyDescent="0.25">
      <c r="CN573" s="225">
        <f t="shared" ca="1" si="115"/>
        <v>45493</v>
      </c>
      <c r="CO573" s="226" t="str">
        <f t="array" aca="1" ref="CO573" ca="1">IF(NETWORKDAYS.INTL(CN573,CN573,weekendOption,holidaysList)=1,MAX($CO$6:CO572)+1,"")</f>
        <v/>
      </c>
    </row>
    <row r="574" spans="92:93" x14ac:dyDescent="0.25">
      <c r="CN574" s="225">
        <f t="shared" ca="1" si="115"/>
        <v>45494</v>
      </c>
      <c r="CO574" s="226" t="str">
        <f t="array" aca="1" ref="CO574" ca="1">IF(NETWORKDAYS.INTL(CN574,CN574,weekendOption,holidaysList)=1,MAX($CO$6:CO573)+1,"")</f>
        <v/>
      </c>
    </row>
    <row r="575" spans="92:93" x14ac:dyDescent="0.25">
      <c r="CN575" s="225">
        <f t="shared" ca="1" si="115"/>
        <v>45495</v>
      </c>
      <c r="CO575" s="226">
        <f t="array" aca="1" ref="CO575" ca="1">IF(NETWORKDAYS.INTL(CN575,CN575,weekendOption,holidaysList)=1,MAX($CO$6:CO574)+1,"")</f>
        <v>404</v>
      </c>
    </row>
    <row r="576" spans="92:93" x14ac:dyDescent="0.25">
      <c r="CN576" s="225">
        <f t="shared" ca="1" si="115"/>
        <v>45496</v>
      </c>
      <c r="CO576" s="226">
        <f t="array" aca="1" ref="CO576" ca="1">IF(NETWORKDAYS.INTL(CN576,CN576,weekendOption,holidaysList)=1,MAX($CO$6:CO575)+1,"")</f>
        <v>405</v>
      </c>
    </row>
    <row r="577" spans="92:93" x14ac:dyDescent="0.25">
      <c r="CN577" s="225">
        <f t="shared" ca="1" si="115"/>
        <v>45497</v>
      </c>
      <c r="CO577" s="226">
        <f t="array" aca="1" ref="CO577" ca="1">IF(NETWORKDAYS.INTL(CN577,CN577,weekendOption,holidaysList)=1,MAX($CO$6:CO576)+1,"")</f>
        <v>406</v>
      </c>
    </row>
    <row r="578" spans="92:93" x14ac:dyDescent="0.25">
      <c r="CN578" s="225">
        <f t="shared" ca="1" si="115"/>
        <v>45498</v>
      </c>
      <c r="CO578" s="226">
        <f t="array" aca="1" ref="CO578" ca="1">IF(NETWORKDAYS.INTL(CN578,CN578,weekendOption,holidaysList)=1,MAX($CO$6:CO577)+1,"")</f>
        <v>407</v>
      </c>
    </row>
    <row r="579" spans="92:93" x14ac:dyDescent="0.25">
      <c r="CN579" s="225">
        <f t="shared" ca="1" si="115"/>
        <v>45499</v>
      </c>
      <c r="CO579" s="226">
        <f t="array" aca="1" ref="CO579" ca="1">IF(NETWORKDAYS.INTL(CN579,CN579,weekendOption,holidaysList)=1,MAX($CO$6:CO578)+1,"")</f>
        <v>408</v>
      </c>
    </row>
    <row r="580" spans="92:93" x14ac:dyDescent="0.25">
      <c r="CN580" s="225">
        <f t="shared" ca="1" si="115"/>
        <v>45500</v>
      </c>
      <c r="CO580" s="226" t="str">
        <f t="array" aca="1" ref="CO580" ca="1">IF(NETWORKDAYS.INTL(CN580,CN580,weekendOption,holidaysList)=1,MAX($CO$6:CO579)+1,"")</f>
        <v/>
      </c>
    </row>
    <row r="581" spans="92:93" x14ac:dyDescent="0.25">
      <c r="CN581" s="225">
        <f t="shared" ca="1" si="115"/>
        <v>45501</v>
      </c>
      <c r="CO581" s="226" t="str">
        <f t="array" aca="1" ref="CO581" ca="1">IF(NETWORKDAYS.INTL(CN581,CN581,weekendOption,holidaysList)=1,MAX($CO$6:CO580)+1,"")</f>
        <v/>
      </c>
    </row>
    <row r="582" spans="92:93" x14ac:dyDescent="0.25">
      <c r="CN582" s="225">
        <f t="shared" ca="1" si="115"/>
        <v>45502</v>
      </c>
      <c r="CO582" s="226">
        <f t="array" aca="1" ref="CO582" ca="1">IF(NETWORKDAYS.INTL(CN582,CN582,weekendOption,holidaysList)=1,MAX($CO$6:CO581)+1,"")</f>
        <v>409</v>
      </c>
    </row>
    <row r="583" spans="92:93" x14ac:dyDescent="0.25">
      <c r="CN583" s="225">
        <f t="shared" ca="1" si="115"/>
        <v>45503</v>
      </c>
      <c r="CO583" s="226">
        <f t="array" aca="1" ref="CO583" ca="1">IF(NETWORKDAYS.INTL(CN583,CN583,weekendOption,holidaysList)=1,MAX($CO$6:CO582)+1,"")</f>
        <v>410</v>
      </c>
    </row>
    <row r="584" spans="92:93" x14ac:dyDescent="0.25">
      <c r="CN584" s="225">
        <f t="shared" ca="1" si="115"/>
        <v>45504</v>
      </c>
      <c r="CO584" s="226">
        <f t="array" aca="1" ref="CO584" ca="1">IF(NETWORKDAYS.INTL(CN584,CN584,weekendOption,holidaysList)=1,MAX($CO$6:CO583)+1,"")</f>
        <v>411</v>
      </c>
    </row>
    <row r="585" spans="92:93" x14ac:dyDescent="0.25">
      <c r="CN585" s="225">
        <f t="shared" ref="CN585:CN648" ca="1" si="116">CN584+1</f>
        <v>45505</v>
      </c>
      <c r="CO585" s="226">
        <f t="array" aca="1" ref="CO585" ca="1">IF(NETWORKDAYS.INTL(CN585,CN585,weekendOption,holidaysList)=1,MAX($CO$6:CO584)+1,"")</f>
        <v>412</v>
      </c>
    </row>
    <row r="586" spans="92:93" x14ac:dyDescent="0.25">
      <c r="CN586" s="225">
        <f t="shared" ca="1" si="116"/>
        <v>45506</v>
      </c>
      <c r="CO586" s="226">
        <f t="array" aca="1" ref="CO586" ca="1">IF(NETWORKDAYS.INTL(CN586,CN586,weekendOption,holidaysList)=1,MAX($CO$6:CO585)+1,"")</f>
        <v>413</v>
      </c>
    </row>
    <row r="587" spans="92:93" x14ac:dyDescent="0.25">
      <c r="CN587" s="225">
        <f t="shared" ca="1" si="116"/>
        <v>45507</v>
      </c>
      <c r="CO587" s="226" t="str">
        <f t="array" aca="1" ref="CO587" ca="1">IF(NETWORKDAYS.INTL(CN587,CN587,weekendOption,holidaysList)=1,MAX($CO$6:CO586)+1,"")</f>
        <v/>
      </c>
    </row>
    <row r="588" spans="92:93" x14ac:dyDescent="0.25">
      <c r="CN588" s="225">
        <f t="shared" ca="1" si="116"/>
        <v>45508</v>
      </c>
      <c r="CO588" s="226" t="str">
        <f t="array" aca="1" ref="CO588" ca="1">IF(NETWORKDAYS.INTL(CN588,CN588,weekendOption,holidaysList)=1,MAX($CO$6:CO587)+1,"")</f>
        <v/>
      </c>
    </row>
    <row r="589" spans="92:93" x14ac:dyDescent="0.25">
      <c r="CN589" s="225">
        <f t="shared" ca="1" si="116"/>
        <v>45509</v>
      </c>
      <c r="CO589" s="226">
        <f t="array" aca="1" ref="CO589" ca="1">IF(NETWORKDAYS.INTL(CN589,CN589,weekendOption,holidaysList)=1,MAX($CO$6:CO588)+1,"")</f>
        <v>414</v>
      </c>
    </row>
    <row r="590" spans="92:93" x14ac:dyDescent="0.25">
      <c r="CN590" s="225">
        <f t="shared" ca="1" si="116"/>
        <v>45510</v>
      </c>
      <c r="CO590" s="226">
        <f t="array" aca="1" ref="CO590" ca="1">IF(NETWORKDAYS.INTL(CN590,CN590,weekendOption,holidaysList)=1,MAX($CO$6:CO589)+1,"")</f>
        <v>415</v>
      </c>
    </row>
    <row r="591" spans="92:93" x14ac:dyDescent="0.25">
      <c r="CN591" s="225">
        <f t="shared" ca="1" si="116"/>
        <v>45511</v>
      </c>
      <c r="CO591" s="226">
        <f t="array" aca="1" ref="CO591" ca="1">IF(NETWORKDAYS.INTL(CN591,CN591,weekendOption,holidaysList)=1,MAX($CO$6:CO590)+1,"")</f>
        <v>416</v>
      </c>
    </row>
    <row r="592" spans="92:93" x14ac:dyDescent="0.25">
      <c r="CN592" s="225">
        <f t="shared" ca="1" si="116"/>
        <v>45512</v>
      </c>
      <c r="CO592" s="226">
        <f t="array" aca="1" ref="CO592" ca="1">IF(NETWORKDAYS.INTL(CN592,CN592,weekendOption,holidaysList)=1,MAX($CO$6:CO591)+1,"")</f>
        <v>417</v>
      </c>
    </row>
    <row r="593" spans="92:93" x14ac:dyDescent="0.25">
      <c r="CN593" s="225">
        <f t="shared" ca="1" si="116"/>
        <v>45513</v>
      </c>
      <c r="CO593" s="226">
        <f t="array" aca="1" ref="CO593" ca="1">IF(NETWORKDAYS.INTL(CN593,CN593,weekendOption,holidaysList)=1,MAX($CO$6:CO592)+1,"")</f>
        <v>418</v>
      </c>
    </row>
    <row r="594" spans="92:93" x14ac:dyDescent="0.25">
      <c r="CN594" s="225">
        <f t="shared" ca="1" si="116"/>
        <v>45514</v>
      </c>
      <c r="CO594" s="226" t="str">
        <f t="array" aca="1" ref="CO594" ca="1">IF(NETWORKDAYS.INTL(CN594,CN594,weekendOption,holidaysList)=1,MAX($CO$6:CO593)+1,"")</f>
        <v/>
      </c>
    </row>
    <row r="595" spans="92:93" x14ac:dyDescent="0.25">
      <c r="CN595" s="225">
        <f t="shared" ca="1" si="116"/>
        <v>45515</v>
      </c>
      <c r="CO595" s="226" t="str">
        <f t="array" aca="1" ref="CO595" ca="1">IF(NETWORKDAYS.INTL(CN595,CN595,weekendOption,holidaysList)=1,MAX($CO$6:CO594)+1,"")</f>
        <v/>
      </c>
    </row>
    <row r="596" spans="92:93" x14ac:dyDescent="0.25">
      <c r="CN596" s="225">
        <f t="shared" ca="1" si="116"/>
        <v>45516</v>
      </c>
      <c r="CO596" s="226">
        <f t="array" aca="1" ref="CO596" ca="1">IF(NETWORKDAYS.INTL(CN596,CN596,weekendOption,holidaysList)=1,MAX($CO$6:CO595)+1,"")</f>
        <v>419</v>
      </c>
    </row>
    <row r="597" spans="92:93" x14ac:dyDescent="0.25">
      <c r="CN597" s="225">
        <f t="shared" ca="1" si="116"/>
        <v>45517</v>
      </c>
      <c r="CO597" s="226">
        <f t="array" aca="1" ref="CO597" ca="1">IF(NETWORKDAYS.INTL(CN597,CN597,weekendOption,holidaysList)=1,MAX($CO$6:CO596)+1,"")</f>
        <v>420</v>
      </c>
    </row>
    <row r="598" spans="92:93" x14ac:dyDescent="0.25">
      <c r="CN598" s="225">
        <f t="shared" ca="1" si="116"/>
        <v>45518</v>
      </c>
      <c r="CO598" s="226">
        <f t="array" aca="1" ref="CO598" ca="1">IF(NETWORKDAYS.INTL(CN598,CN598,weekendOption,holidaysList)=1,MAX($CO$6:CO597)+1,"")</f>
        <v>421</v>
      </c>
    </row>
    <row r="599" spans="92:93" x14ac:dyDescent="0.25">
      <c r="CN599" s="225">
        <f t="shared" ca="1" si="116"/>
        <v>45519</v>
      </c>
      <c r="CO599" s="226">
        <f t="array" aca="1" ref="CO599" ca="1">IF(NETWORKDAYS.INTL(CN599,CN599,weekendOption,holidaysList)=1,MAX($CO$6:CO598)+1,"")</f>
        <v>422</v>
      </c>
    </row>
    <row r="600" spans="92:93" x14ac:dyDescent="0.25">
      <c r="CN600" s="225">
        <f t="shared" ca="1" si="116"/>
        <v>45520</v>
      </c>
      <c r="CO600" s="226">
        <f t="array" aca="1" ref="CO600" ca="1">IF(NETWORKDAYS.INTL(CN600,CN600,weekendOption,holidaysList)=1,MAX($CO$6:CO599)+1,"")</f>
        <v>423</v>
      </c>
    </row>
    <row r="601" spans="92:93" x14ac:dyDescent="0.25">
      <c r="CN601" s="225">
        <f t="shared" ca="1" si="116"/>
        <v>45521</v>
      </c>
      <c r="CO601" s="226" t="str">
        <f t="array" aca="1" ref="CO601" ca="1">IF(NETWORKDAYS.INTL(CN601,CN601,weekendOption,holidaysList)=1,MAX($CO$6:CO600)+1,"")</f>
        <v/>
      </c>
    </row>
    <row r="602" spans="92:93" x14ac:dyDescent="0.25">
      <c r="CN602" s="225">
        <f t="shared" ca="1" si="116"/>
        <v>45522</v>
      </c>
      <c r="CO602" s="226" t="str">
        <f t="array" aca="1" ref="CO602" ca="1">IF(NETWORKDAYS.INTL(CN602,CN602,weekendOption,holidaysList)=1,MAX($CO$6:CO601)+1,"")</f>
        <v/>
      </c>
    </row>
    <row r="603" spans="92:93" x14ac:dyDescent="0.25">
      <c r="CN603" s="225">
        <f t="shared" ca="1" si="116"/>
        <v>45523</v>
      </c>
      <c r="CO603" s="226">
        <f t="array" aca="1" ref="CO603" ca="1">IF(NETWORKDAYS.INTL(CN603,CN603,weekendOption,holidaysList)=1,MAX($CO$6:CO602)+1,"")</f>
        <v>424</v>
      </c>
    </row>
    <row r="604" spans="92:93" x14ac:dyDescent="0.25">
      <c r="CN604" s="225">
        <f t="shared" ca="1" si="116"/>
        <v>45524</v>
      </c>
      <c r="CO604" s="226">
        <f t="array" aca="1" ref="CO604" ca="1">IF(NETWORKDAYS.INTL(CN604,CN604,weekendOption,holidaysList)=1,MAX($CO$6:CO603)+1,"")</f>
        <v>425</v>
      </c>
    </row>
    <row r="605" spans="92:93" x14ac:dyDescent="0.25">
      <c r="CN605" s="225">
        <f t="shared" ca="1" si="116"/>
        <v>45525</v>
      </c>
      <c r="CO605" s="226">
        <f t="array" aca="1" ref="CO605" ca="1">IF(NETWORKDAYS.INTL(CN605,CN605,weekendOption,holidaysList)=1,MAX($CO$6:CO604)+1,"")</f>
        <v>426</v>
      </c>
    </row>
    <row r="606" spans="92:93" x14ac:dyDescent="0.25">
      <c r="CN606" s="225">
        <f t="shared" ca="1" si="116"/>
        <v>45526</v>
      </c>
      <c r="CO606" s="226">
        <f t="array" aca="1" ref="CO606" ca="1">IF(NETWORKDAYS.INTL(CN606,CN606,weekendOption,holidaysList)=1,MAX($CO$6:CO605)+1,"")</f>
        <v>427</v>
      </c>
    </row>
    <row r="607" spans="92:93" x14ac:dyDescent="0.25">
      <c r="CN607" s="225">
        <f t="shared" ca="1" si="116"/>
        <v>45527</v>
      </c>
      <c r="CO607" s="226">
        <f t="array" aca="1" ref="CO607" ca="1">IF(NETWORKDAYS.INTL(CN607,CN607,weekendOption,holidaysList)=1,MAX($CO$6:CO606)+1,"")</f>
        <v>428</v>
      </c>
    </row>
    <row r="608" spans="92:93" x14ac:dyDescent="0.25">
      <c r="CN608" s="225">
        <f t="shared" ca="1" si="116"/>
        <v>45528</v>
      </c>
      <c r="CO608" s="226" t="str">
        <f t="array" aca="1" ref="CO608" ca="1">IF(NETWORKDAYS.INTL(CN608,CN608,weekendOption,holidaysList)=1,MAX($CO$6:CO607)+1,"")</f>
        <v/>
      </c>
    </row>
    <row r="609" spans="92:93" x14ac:dyDescent="0.25">
      <c r="CN609" s="225">
        <f t="shared" ca="1" si="116"/>
        <v>45529</v>
      </c>
      <c r="CO609" s="226" t="str">
        <f t="array" aca="1" ref="CO609" ca="1">IF(NETWORKDAYS.INTL(CN609,CN609,weekendOption,holidaysList)=1,MAX($CO$6:CO608)+1,"")</f>
        <v/>
      </c>
    </row>
    <row r="610" spans="92:93" x14ac:dyDescent="0.25">
      <c r="CN610" s="225">
        <f t="shared" ca="1" si="116"/>
        <v>45530</v>
      </c>
      <c r="CO610" s="226">
        <f t="array" aca="1" ref="CO610" ca="1">IF(NETWORKDAYS.INTL(CN610,CN610,weekendOption,holidaysList)=1,MAX($CO$6:CO609)+1,"")</f>
        <v>429</v>
      </c>
    </row>
    <row r="611" spans="92:93" x14ac:dyDescent="0.25">
      <c r="CN611" s="225">
        <f t="shared" ca="1" si="116"/>
        <v>45531</v>
      </c>
      <c r="CO611" s="226">
        <f t="array" aca="1" ref="CO611" ca="1">IF(NETWORKDAYS.INTL(CN611,CN611,weekendOption,holidaysList)=1,MAX($CO$6:CO610)+1,"")</f>
        <v>430</v>
      </c>
    </row>
    <row r="612" spans="92:93" x14ac:dyDescent="0.25">
      <c r="CN612" s="225">
        <f t="shared" ca="1" si="116"/>
        <v>45532</v>
      </c>
      <c r="CO612" s="226">
        <f t="array" aca="1" ref="CO612" ca="1">IF(NETWORKDAYS.INTL(CN612,CN612,weekendOption,holidaysList)=1,MAX($CO$6:CO611)+1,"")</f>
        <v>431</v>
      </c>
    </row>
    <row r="613" spans="92:93" x14ac:dyDescent="0.25">
      <c r="CN613" s="225">
        <f t="shared" ca="1" si="116"/>
        <v>45533</v>
      </c>
      <c r="CO613" s="226">
        <f t="array" aca="1" ref="CO613" ca="1">IF(NETWORKDAYS.INTL(CN613,CN613,weekendOption,holidaysList)=1,MAX($CO$6:CO612)+1,"")</f>
        <v>432</v>
      </c>
    </row>
    <row r="614" spans="92:93" x14ac:dyDescent="0.25">
      <c r="CN614" s="225">
        <f t="shared" ca="1" si="116"/>
        <v>45534</v>
      </c>
      <c r="CO614" s="226">
        <f t="array" aca="1" ref="CO614" ca="1">IF(NETWORKDAYS.INTL(CN614,CN614,weekendOption,holidaysList)=1,MAX($CO$6:CO613)+1,"")</f>
        <v>433</v>
      </c>
    </row>
    <row r="615" spans="92:93" x14ac:dyDescent="0.25">
      <c r="CN615" s="225">
        <f t="shared" ca="1" si="116"/>
        <v>45535</v>
      </c>
      <c r="CO615" s="226" t="str">
        <f t="array" aca="1" ref="CO615" ca="1">IF(NETWORKDAYS.INTL(CN615,CN615,weekendOption,holidaysList)=1,MAX($CO$6:CO614)+1,"")</f>
        <v/>
      </c>
    </row>
    <row r="616" spans="92:93" x14ac:dyDescent="0.25">
      <c r="CN616" s="225">
        <f t="shared" ca="1" si="116"/>
        <v>45536</v>
      </c>
      <c r="CO616" s="226" t="str">
        <f t="array" aca="1" ref="CO616" ca="1">IF(NETWORKDAYS.INTL(CN616,CN616,weekendOption,holidaysList)=1,MAX($CO$6:CO615)+1,"")</f>
        <v/>
      </c>
    </row>
    <row r="617" spans="92:93" x14ac:dyDescent="0.25">
      <c r="CN617" s="225">
        <f t="shared" ca="1" si="116"/>
        <v>45537</v>
      </c>
      <c r="CO617" s="226">
        <f t="array" aca="1" ref="CO617" ca="1">IF(NETWORKDAYS.INTL(CN617,CN617,weekendOption,holidaysList)=1,MAX($CO$6:CO616)+1,"")</f>
        <v>434</v>
      </c>
    </row>
    <row r="618" spans="92:93" x14ac:dyDescent="0.25">
      <c r="CN618" s="225">
        <f t="shared" ca="1" si="116"/>
        <v>45538</v>
      </c>
      <c r="CO618" s="226">
        <f t="array" aca="1" ref="CO618" ca="1">IF(NETWORKDAYS.INTL(CN618,CN618,weekendOption,holidaysList)=1,MAX($CO$6:CO617)+1,"")</f>
        <v>435</v>
      </c>
    </row>
    <row r="619" spans="92:93" x14ac:dyDescent="0.25">
      <c r="CN619" s="225">
        <f ca="1">CN618+1</f>
        <v>45539</v>
      </c>
      <c r="CO619" s="226">
        <f t="array" aca="1" ref="CO619" ca="1">IF(NETWORKDAYS.INTL(CN619,CN619,weekendOption,holidaysList)=1,MAX($CO$6:CO618)+1,"")</f>
        <v>436</v>
      </c>
    </row>
    <row r="620" spans="92:93" x14ac:dyDescent="0.25">
      <c r="CN620" s="225">
        <f t="shared" ca="1" si="116"/>
        <v>45540</v>
      </c>
      <c r="CO620" s="226">
        <f t="array" aca="1" ref="CO620" ca="1">IF(NETWORKDAYS.INTL(CN620,CN620,weekendOption,holidaysList)=1,MAX($CO$6:CO619)+1,"")</f>
        <v>437</v>
      </c>
    </row>
    <row r="621" spans="92:93" x14ac:dyDescent="0.25">
      <c r="CN621" s="225">
        <f t="shared" ca="1" si="116"/>
        <v>45541</v>
      </c>
      <c r="CO621" s="226">
        <f t="array" aca="1" ref="CO621" ca="1">IF(NETWORKDAYS.INTL(CN621,CN621,weekendOption,holidaysList)=1,MAX($CO$6:CO620)+1,"")</f>
        <v>438</v>
      </c>
    </row>
    <row r="622" spans="92:93" x14ac:dyDescent="0.25">
      <c r="CN622" s="225">
        <f t="shared" ca="1" si="116"/>
        <v>45542</v>
      </c>
      <c r="CO622" s="226" t="str">
        <f t="array" aca="1" ref="CO622" ca="1">IF(NETWORKDAYS.INTL(CN622,CN622,weekendOption,holidaysList)=1,MAX($CO$6:CO621)+1,"")</f>
        <v/>
      </c>
    </row>
    <row r="623" spans="92:93" x14ac:dyDescent="0.25">
      <c r="CN623" s="225">
        <f t="shared" ca="1" si="116"/>
        <v>45543</v>
      </c>
      <c r="CO623" s="226" t="str">
        <f t="array" aca="1" ref="CO623" ca="1">IF(NETWORKDAYS.INTL(CN623,CN623,weekendOption,holidaysList)=1,MAX($CO$6:CO622)+1,"")</f>
        <v/>
      </c>
    </row>
    <row r="624" spans="92:93" x14ac:dyDescent="0.25">
      <c r="CN624" s="225">
        <f t="shared" ca="1" si="116"/>
        <v>45544</v>
      </c>
      <c r="CO624" s="226">
        <f t="array" aca="1" ref="CO624" ca="1">IF(NETWORKDAYS.INTL(CN624,CN624,weekendOption,holidaysList)=1,MAX($CO$6:CO623)+1,"")</f>
        <v>439</v>
      </c>
    </row>
    <row r="625" spans="92:93" x14ac:dyDescent="0.25">
      <c r="CN625" s="225">
        <f t="shared" ca="1" si="116"/>
        <v>45545</v>
      </c>
      <c r="CO625" s="226">
        <f t="array" aca="1" ref="CO625" ca="1">IF(NETWORKDAYS.INTL(CN625,CN625,weekendOption,holidaysList)=1,MAX($CO$6:CO624)+1,"")</f>
        <v>440</v>
      </c>
    </row>
    <row r="626" spans="92:93" x14ac:dyDescent="0.25">
      <c r="CN626" s="225">
        <f t="shared" ca="1" si="116"/>
        <v>45546</v>
      </c>
      <c r="CO626" s="226">
        <f t="array" aca="1" ref="CO626" ca="1">IF(NETWORKDAYS.INTL(CN626,CN626,weekendOption,holidaysList)=1,MAX($CO$6:CO625)+1,"")</f>
        <v>441</v>
      </c>
    </row>
    <row r="627" spans="92:93" x14ac:dyDescent="0.25">
      <c r="CN627" s="225">
        <f t="shared" ca="1" si="116"/>
        <v>45547</v>
      </c>
      <c r="CO627" s="226">
        <f t="array" aca="1" ref="CO627" ca="1">IF(NETWORKDAYS.INTL(CN627,CN627,weekendOption,holidaysList)=1,MAX($CO$6:CO626)+1,"")</f>
        <v>442</v>
      </c>
    </row>
    <row r="628" spans="92:93" x14ac:dyDescent="0.25">
      <c r="CN628" s="225">
        <f t="shared" ca="1" si="116"/>
        <v>45548</v>
      </c>
      <c r="CO628" s="226">
        <f t="array" aca="1" ref="CO628" ca="1">IF(NETWORKDAYS.INTL(CN628,CN628,weekendOption,holidaysList)=1,MAX($CO$6:CO627)+1,"")</f>
        <v>443</v>
      </c>
    </row>
    <row r="629" spans="92:93" x14ac:dyDescent="0.25">
      <c r="CN629" s="225">
        <f t="shared" ca="1" si="116"/>
        <v>45549</v>
      </c>
      <c r="CO629" s="226" t="str">
        <f t="array" aca="1" ref="CO629" ca="1">IF(NETWORKDAYS.INTL(CN629,CN629,weekendOption,holidaysList)=1,MAX($CO$6:CO628)+1,"")</f>
        <v/>
      </c>
    </row>
    <row r="630" spans="92:93" x14ac:dyDescent="0.25">
      <c r="CN630" s="225">
        <f t="shared" ca="1" si="116"/>
        <v>45550</v>
      </c>
      <c r="CO630" s="226" t="str">
        <f t="array" aca="1" ref="CO630" ca="1">IF(NETWORKDAYS.INTL(CN630,CN630,weekendOption,holidaysList)=1,MAX($CO$6:CO629)+1,"")</f>
        <v/>
      </c>
    </row>
    <row r="631" spans="92:93" x14ac:dyDescent="0.25">
      <c r="CN631" s="225">
        <f t="shared" ca="1" si="116"/>
        <v>45551</v>
      </c>
      <c r="CO631" s="226">
        <f t="array" aca="1" ref="CO631" ca="1">IF(NETWORKDAYS.INTL(CN631,CN631,weekendOption,holidaysList)=1,MAX($CO$6:CO630)+1,"")</f>
        <v>444</v>
      </c>
    </row>
    <row r="632" spans="92:93" x14ac:dyDescent="0.25">
      <c r="CN632" s="225">
        <f t="shared" ca="1" si="116"/>
        <v>45552</v>
      </c>
      <c r="CO632" s="226">
        <f t="array" aca="1" ref="CO632" ca="1">IF(NETWORKDAYS.INTL(CN632,CN632,weekendOption,holidaysList)=1,MAX($CO$6:CO631)+1,"")</f>
        <v>445</v>
      </c>
    </row>
    <row r="633" spans="92:93" x14ac:dyDescent="0.25">
      <c r="CN633" s="225">
        <f t="shared" ca="1" si="116"/>
        <v>45553</v>
      </c>
      <c r="CO633" s="226">
        <f t="array" aca="1" ref="CO633" ca="1">IF(NETWORKDAYS.INTL(CN633,CN633,weekendOption,holidaysList)=1,MAX($CO$6:CO632)+1,"")</f>
        <v>446</v>
      </c>
    </row>
    <row r="634" spans="92:93" x14ac:dyDescent="0.25">
      <c r="CN634" s="225">
        <f t="shared" ca="1" si="116"/>
        <v>45554</v>
      </c>
      <c r="CO634" s="226">
        <f t="array" aca="1" ref="CO634" ca="1">IF(NETWORKDAYS.INTL(CN634,CN634,weekendOption,holidaysList)=1,MAX($CO$6:CO633)+1,"")</f>
        <v>447</v>
      </c>
    </row>
    <row r="635" spans="92:93" x14ac:dyDescent="0.25">
      <c r="CN635" s="225">
        <f t="shared" ca="1" si="116"/>
        <v>45555</v>
      </c>
      <c r="CO635" s="226">
        <f t="array" aca="1" ref="CO635" ca="1">IF(NETWORKDAYS.INTL(CN635,CN635,weekendOption,holidaysList)=1,MAX($CO$6:CO634)+1,"")</f>
        <v>448</v>
      </c>
    </row>
    <row r="636" spans="92:93" x14ac:dyDescent="0.25">
      <c r="CN636" s="225">
        <f t="shared" ca="1" si="116"/>
        <v>45556</v>
      </c>
      <c r="CO636" s="226" t="str">
        <f t="array" aca="1" ref="CO636" ca="1">IF(NETWORKDAYS.INTL(CN636,CN636,weekendOption,holidaysList)=1,MAX($CO$6:CO635)+1,"")</f>
        <v/>
      </c>
    </row>
    <row r="637" spans="92:93" x14ac:dyDescent="0.25">
      <c r="CN637" s="225">
        <f t="shared" ca="1" si="116"/>
        <v>45557</v>
      </c>
      <c r="CO637" s="226" t="str">
        <f t="array" aca="1" ref="CO637" ca="1">IF(NETWORKDAYS.INTL(CN637,CN637,weekendOption,holidaysList)=1,MAX($CO$6:CO636)+1,"")</f>
        <v/>
      </c>
    </row>
    <row r="638" spans="92:93" x14ac:dyDescent="0.25">
      <c r="CN638" s="225">
        <f t="shared" ca="1" si="116"/>
        <v>45558</v>
      </c>
      <c r="CO638" s="226">
        <f t="array" aca="1" ref="CO638" ca="1">IF(NETWORKDAYS.INTL(CN638,CN638,weekendOption,holidaysList)=1,MAX($CO$6:CO637)+1,"")</f>
        <v>449</v>
      </c>
    </row>
    <row r="639" spans="92:93" x14ac:dyDescent="0.25">
      <c r="CN639" s="225">
        <f t="shared" ca="1" si="116"/>
        <v>45559</v>
      </c>
      <c r="CO639" s="226">
        <f t="array" aca="1" ref="CO639" ca="1">IF(NETWORKDAYS.INTL(CN639,CN639,weekendOption,holidaysList)=1,MAX($CO$6:CO638)+1,"")</f>
        <v>450</v>
      </c>
    </row>
    <row r="640" spans="92:93" x14ac:dyDescent="0.25">
      <c r="CN640" s="225">
        <f t="shared" ca="1" si="116"/>
        <v>45560</v>
      </c>
      <c r="CO640" s="226">
        <f t="array" aca="1" ref="CO640" ca="1">IF(NETWORKDAYS.INTL(CN640,CN640,weekendOption,holidaysList)=1,MAX($CO$6:CO639)+1,"")</f>
        <v>451</v>
      </c>
    </row>
    <row r="641" spans="92:93" x14ac:dyDescent="0.25">
      <c r="CN641" s="225">
        <f t="shared" ca="1" si="116"/>
        <v>45561</v>
      </c>
      <c r="CO641" s="226">
        <f t="array" aca="1" ref="CO641" ca="1">IF(NETWORKDAYS.INTL(CN641,CN641,weekendOption,holidaysList)=1,MAX($CO$6:CO640)+1,"")</f>
        <v>452</v>
      </c>
    </row>
    <row r="642" spans="92:93" x14ac:dyDescent="0.25">
      <c r="CN642" s="225">
        <f t="shared" ca="1" si="116"/>
        <v>45562</v>
      </c>
      <c r="CO642" s="226">
        <f t="array" aca="1" ref="CO642" ca="1">IF(NETWORKDAYS.INTL(CN642,CN642,weekendOption,holidaysList)=1,MAX($CO$6:CO641)+1,"")</f>
        <v>453</v>
      </c>
    </row>
    <row r="643" spans="92:93" x14ac:dyDescent="0.25">
      <c r="CN643" s="225">
        <f t="shared" ca="1" si="116"/>
        <v>45563</v>
      </c>
      <c r="CO643" s="226" t="str">
        <f t="array" aca="1" ref="CO643" ca="1">IF(NETWORKDAYS.INTL(CN643,CN643,weekendOption,holidaysList)=1,MAX($CO$6:CO642)+1,"")</f>
        <v/>
      </c>
    </row>
    <row r="644" spans="92:93" x14ac:dyDescent="0.25">
      <c r="CN644" s="225">
        <f t="shared" ca="1" si="116"/>
        <v>45564</v>
      </c>
      <c r="CO644" s="226" t="str">
        <f t="array" aca="1" ref="CO644" ca="1">IF(NETWORKDAYS.INTL(CN644,CN644,weekendOption,holidaysList)=1,MAX($CO$6:CO643)+1,"")</f>
        <v/>
      </c>
    </row>
    <row r="645" spans="92:93" x14ac:dyDescent="0.25">
      <c r="CN645" s="225">
        <f t="shared" ca="1" si="116"/>
        <v>45565</v>
      </c>
      <c r="CO645" s="226">
        <f t="array" aca="1" ref="CO645" ca="1">IF(NETWORKDAYS.INTL(CN645,CN645,weekendOption,holidaysList)=1,MAX($CO$6:CO644)+1,"")</f>
        <v>454</v>
      </c>
    </row>
    <row r="646" spans="92:93" x14ac:dyDescent="0.25">
      <c r="CN646" s="225">
        <f t="shared" ca="1" si="116"/>
        <v>45566</v>
      </c>
      <c r="CO646" s="226">
        <f t="array" aca="1" ref="CO646" ca="1">IF(NETWORKDAYS.INTL(CN646,CN646,weekendOption,holidaysList)=1,MAX($CO$6:CO645)+1,"")</f>
        <v>455</v>
      </c>
    </row>
    <row r="647" spans="92:93" x14ac:dyDescent="0.25">
      <c r="CN647" s="225">
        <f t="shared" ca="1" si="116"/>
        <v>45567</v>
      </c>
      <c r="CO647" s="226">
        <f t="array" aca="1" ref="CO647" ca="1">IF(NETWORKDAYS.INTL(CN647,CN647,weekendOption,holidaysList)=1,MAX($CO$6:CO646)+1,"")</f>
        <v>456</v>
      </c>
    </row>
    <row r="648" spans="92:93" x14ac:dyDescent="0.25">
      <c r="CN648" s="225">
        <f t="shared" ca="1" si="116"/>
        <v>45568</v>
      </c>
      <c r="CO648" s="226">
        <f t="array" aca="1" ref="CO648" ca="1">IF(NETWORKDAYS.INTL(CN648,CN648,weekendOption,holidaysList)=1,MAX($CO$6:CO647)+1,"")</f>
        <v>457</v>
      </c>
    </row>
    <row r="649" spans="92:93" x14ac:dyDescent="0.25">
      <c r="CN649" s="225">
        <f t="shared" ref="CN649:CN712" ca="1" si="117">CN648+1</f>
        <v>45569</v>
      </c>
      <c r="CO649" s="226">
        <f t="array" aca="1" ref="CO649" ca="1">IF(NETWORKDAYS.INTL(CN649,CN649,weekendOption,holidaysList)=1,MAX($CO$6:CO648)+1,"")</f>
        <v>458</v>
      </c>
    </row>
    <row r="650" spans="92:93" x14ac:dyDescent="0.25">
      <c r="CN650" s="225">
        <f t="shared" ca="1" si="117"/>
        <v>45570</v>
      </c>
      <c r="CO650" s="226" t="str">
        <f t="array" aca="1" ref="CO650" ca="1">IF(NETWORKDAYS.INTL(CN650,CN650,weekendOption,holidaysList)=1,MAX($CO$6:CO649)+1,"")</f>
        <v/>
      </c>
    </row>
    <row r="651" spans="92:93" x14ac:dyDescent="0.25">
      <c r="CN651" s="225">
        <f t="shared" ca="1" si="117"/>
        <v>45571</v>
      </c>
      <c r="CO651" s="226" t="str">
        <f t="array" aca="1" ref="CO651" ca="1">IF(NETWORKDAYS.INTL(CN651,CN651,weekendOption,holidaysList)=1,MAX($CO$6:CO650)+1,"")</f>
        <v/>
      </c>
    </row>
    <row r="652" spans="92:93" x14ac:dyDescent="0.25">
      <c r="CN652" s="225">
        <f t="shared" ca="1" si="117"/>
        <v>45572</v>
      </c>
      <c r="CO652" s="226">
        <f t="array" aca="1" ref="CO652" ca="1">IF(NETWORKDAYS.INTL(CN652,CN652,weekendOption,holidaysList)=1,MAX($CO$6:CO651)+1,"")</f>
        <v>459</v>
      </c>
    </row>
    <row r="653" spans="92:93" x14ac:dyDescent="0.25">
      <c r="CN653" s="225">
        <f t="shared" ca="1" si="117"/>
        <v>45573</v>
      </c>
      <c r="CO653" s="226">
        <f t="array" aca="1" ref="CO653" ca="1">IF(NETWORKDAYS.INTL(CN653,CN653,weekendOption,holidaysList)=1,MAX($CO$6:CO652)+1,"")</f>
        <v>460</v>
      </c>
    </row>
    <row r="654" spans="92:93" x14ac:dyDescent="0.25">
      <c r="CN654" s="225">
        <f t="shared" ca="1" si="117"/>
        <v>45574</v>
      </c>
      <c r="CO654" s="226">
        <f t="array" aca="1" ref="CO654" ca="1">IF(NETWORKDAYS.INTL(CN654,CN654,weekendOption,holidaysList)=1,MAX($CO$6:CO653)+1,"")</f>
        <v>461</v>
      </c>
    </row>
    <row r="655" spans="92:93" x14ac:dyDescent="0.25">
      <c r="CN655" s="225">
        <f t="shared" ca="1" si="117"/>
        <v>45575</v>
      </c>
      <c r="CO655" s="226">
        <f t="array" aca="1" ref="CO655" ca="1">IF(NETWORKDAYS.INTL(CN655,CN655,weekendOption,holidaysList)=1,MAX($CO$6:CO654)+1,"")</f>
        <v>462</v>
      </c>
    </row>
    <row r="656" spans="92:93" x14ac:dyDescent="0.25">
      <c r="CN656" s="225">
        <f t="shared" ca="1" si="117"/>
        <v>45576</v>
      </c>
      <c r="CO656" s="226">
        <f t="array" aca="1" ref="CO656" ca="1">IF(NETWORKDAYS.INTL(CN656,CN656,weekendOption,holidaysList)=1,MAX($CO$6:CO655)+1,"")</f>
        <v>463</v>
      </c>
    </row>
    <row r="657" spans="92:93" x14ac:dyDescent="0.25">
      <c r="CN657" s="225">
        <f t="shared" ca="1" si="117"/>
        <v>45577</v>
      </c>
      <c r="CO657" s="226" t="str">
        <f t="array" aca="1" ref="CO657" ca="1">IF(NETWORKDAYS.INTL(CN657,CN657,weekendOption,holidaysList)=1,MAX($CO$6:CO656)+1,"")</f>
        <v/>
      </c>
    </row>
    <row r="658" spans="92:93" x14ac:dyDescent="0.25">
      <c r="CN658" s="225">
        <f t="shared" ca="1" si="117"/>
        <v>45578</v>
      </c>
      <c r="CO658" s="226" t="str">
        <f t="array" aca="1" ref="CO658" ca="1">IF(NETWORKDAYS.INTL(CN658,CN658,weekendOption,holidaysList)=1,MAX($CO$6:CO657)+1,"")</f>
        <v/>
      </c>
    </row>
    <row r="659" spans="92:93" x14ac:dyDescent="0.25">
      <c r="CN659" s="225">
        <f t="shared" ca="1" si="117"/>
        <v>45579</v>
      </c>
      <c r="CO659" s="226">
        <f t="array" aca="1" ref="CO659" ca="1">IF(NETWORKDAYS.INTL(CN659,CN659,weekendOption,holidaysList)=1,MAX($CO$6:CO658)+1,"")</f>
        <v>464</v>
      </c>
    </row>
    <row r="660" spans="92:93" x14ac:dyDescent="0.25">
      <c r="CN660" s="225">
        <f t="shared" ca="1" si="117"/>
        <v>45580</v>
      </c>
      <c r="CO660" s="226">
        <f t="array" aca="1" ref="CO660" ca="1">IF(NETWORKDAYS.INTL(CN660,CN660,weekendOption,holidaysList)=1,MAX($CO$6:CO659)+1,"")</f>
        <v>465</v>
      </c>
    </row>
    <row r="661" spans="92:93" x14ac:dyDescent="0.25">
      <c r="CN661" s="225">
        <f t="shared" ca="1" si="117"/>
        <v>45581</v>
      </c>
      <c r="CO661" s="226">
        <f t="array" aca="1" ref="CO661" ca="1">IF(NETWORKDAYS.INTL(CN661,CN661,weekendOption,holidaysList)=1,MAX($CO$6:CO660)+1,"")</f>
        <v>466</v>
      </c>
    </row>
    <row r="662" spans="92:93" x14ac:dyDescent="0.25">
      <c r="CN662" s="225">
        <f t="shared" ca="1" si="117"/>
        <v>45582</v>
      </c>
      <c r="CO662" s="226">
        <f t="array" aca="1" ref="CO662" ca="1">IF(NETWORKDAYS.INTL(CN662,CN662,weekendOption,holidaysList)=1,MAX($CO$6:CO661)+1,"")</f>
        <v>467</v>
      </c>
    </row>
    <row r="663" spans="92:93" x14ac:dyDescent="0.25">
      <c r="CN663" s="225">
        <f t="shared" ca="1" si="117"/>
        <v>45583</v>
      </c>
      <c r="CO663" s="226">
        <f t="array" aca="1" ref="CO663" ca="1">IF(NETWORKDAYS.INTL(CN663,CN663,weekendOption,holidaysList)=1,MAX($CO$6:CO662)+1,"")</f>
        <v>468</v>
      </c>
    </row>
    <row r="664" spans="92:93" x14ac:dyDescent="0.25">
      <c r="CN664" s="225">
        <f t="shared" ca="1" si="117"/>
        <v>45584</v>
      </c>
      <c r="CO664" s="226" t="str">
        <f t="array" aca="1" ref="CO664" ca="1">IF(NETWORKDAYS.INTL(CN664,CN664,weekendOption,holidaysList)=1,MAX($CO$6:CO663)+1,"")</f>
        <v/>
      </c>
    </row>
    <row r="665" spans="92:93" x14ac:dyDescent="0.25">
      <c r="CN665" s="225">
        <f t="shared" ca="1" si="117"/>
        <v>45585</v>
      </c>
      <c r="CO665" s="226" t="str">
        <f t="array" aca="1" ref="CO665" ca="1">IF(NETWORKDAYS.INTL(CN665,CN665,weekendOption,holidaysList)=1,MAX($CO$6:CO664)+1,"")</f>
        <v/>
      </c>
    </row>
    <row r="666" spans="92:93" x14ac:dyDescent="0.25">
      <c r="CN666" s="225">
        <f t="shared" ca="1" si="117"/>
        <v>45586</v>
      </c>
      <c r="CO666" s="226">
        <f t="array" aca="1" ref="CO666" ca="1">IF(NETWORKDAYS.INTL(CN666,CN666,weekendOption,holidaysList)=1,MAX($CO$6:CO665)+1,"")</f>
        <v>469</v>
      </c>
    </row>
    <row r="667" spans="92:93" x14ac:dyDescent="0.25">
      <c r="CN667" s="225">
        <f t="shared" ca="1" si="117"/>
        <v>45587</v>
      </c>
      <c r="CO667" s="226">
        <f t="array" aca="1" ref="CO667" ca="1">IF(NETWORKDAYS.INTL(CN667,CN667,weekendOption,holidaysList)=1,MAX($CO$6:CO666)+1,"")</f>
        <v>470</v>
      </c>
    </row>
    <row r="668" spans="92:93" x14ac:dyDescent="0.25">
      <c r="CN668" s="225">
        <f t="shared" ca="1" si="117"/>
        <v>45588</v>
      </c>
      <c r="CO668" s="226">
        <f t="array" aca="1" ref="CO668" ca="1">IF(NETWORKDAYS.INTL(CN668,CN668,weekendOption,holidaysList)=1,MAX($CO$6:CO667)+1,"")</f>
        <v>471</v>
      </c>
    </row>
    <row r="669" spans="92:93" x14ac:dyDescent="0.25">
      <c r="CN669" s="225">
        <f t="shared" ca="1" si="117"/>
        <v>45589</v>
      </c>
      <c r="CO669" s="226">
        <f t="array" aca="1" ref="CO669" ca="1">IF(NETWORKDAYS.INTL(CN669,CN669,weekendOption,holidaysList)=1,MAX($CO$6:CO668)+1,"")</f>
        <v>472</v>
      </c>
    </row>
    <row r="670" spans="92:93" x14ac:dyDescent="0.25">
      <c r="CN670" s="225">
        <f t="shared" ca="1" si="117"/>
        <v>45590</v>
      </c>
      <c r="CO670" s="226">
        <f t="array" aca="1" ref="CO670" ca="1">IF(NETWORKDAYS.INTL(CN670,CN670,weekendOption,holidaysList)=1,MAX($CO$6:CO669)+1,"")</f>
        <v>473</v>
      </c>
    </row>
    <row r="671" spans="92:93" x14ac:dyDescent="0.25">
      <c r="CN671" s="225">
        <f t="shared" ca="1" si="117"/>
        <v>45591</v>
      </c>
      <c r="CO671" s="226" t="str">
        <f t="array" aca="1" ref="CO671" ca="1">IF(NETWORKDAYS.INTL(CN671,CN671,weekendOption,holidaysList)=1,MAX($CO$6:CO670)+1,"")</f>
        <v/>
      </c>
    </row>
    <row r="672" spans="92:93" x14ac:dyDescent="0.25">
      <c r="CN672" s="225">
        <f t="shared" ca="1" si="117"/>
        <v>45592</v>
      </c>
      <c r="CO672" s="226" t="str">
        <f t="array" aca="1" ref="CO672" ca="1">IF(NETWORKDAYS.INTL(CN672,CN672,weekendOption,holidaysList)=1,MAX($CO$6:CO671)+1,"")</f>
        <v/>
      </c>
    </row>
    <row r="673" spans="92:93" x14ac:dyDescent="0.25">
      <c r="CN673" s="225">
        <f t="shared" ca="1" si="117"/>
        <v>45593</v>
      </c>
      <c r="CO673" s="226">
        <f t="array" aca="1" ref="CO673" ca="1">IF(NETWORKDAYS.INTL(CN673,CN673,weekendOption,holidaysList)=1,MAX($CO$6:CO672)+1,"")</f>
        <v>474</v>
      </c>
    </row>
    <row r="674" spans="92:93" x14ac:dyDescent="0.25">
      <c r="CN674" s="225">
        <f t="shared" ca="1" si="117"/>
        <v>45594</v>
      </c>
      <c r="CO674" s="226">
        <f t="array" aca="1" ref="CO674" ca="1">IF(NETWORKDAYS.INTL(CN674,CN674,weekendOption,holidaysList)=1,MAX($CO$6:CO673)+1,"")</f>
        <v>475</v>
      </c>
    </row>
    <row r="675" spans="92:93" x14ac:dyDescent="0.25">
      <c r="CN675" s="225">
        <f t="shared" ca="1" si="117"/>
        <v>45595</v>
      </c>
      <c r="CO675" s="226">
        <f t="array" aca="1" ref="CO675" ca="1">IF(NETWORKDAYS.INTL(CN675,CN675,weekendOption,holidaysList)=1,MAX($CO$6:CO674)+1,"")</f>
        <v>476</v>
      </c>
    </row>
    <row r="676" spans="92:93" x14ac:dyDescent="0.25">
      <c r="CN676" s="225">
        <f t="shared" ca="1" si="117"/>
        <v>45596</v>
      </c>
      <c r="CO676" s="226">
        <f t="array" aca="1" ref="CO676" ca="1">IF(NETWORKDAYS.INTL(CN676,CN676,weekendOption,holidaysList)=1,MAX($CO$6:CO675)+1,"")</f>
        <v>477</v>
      </c>
    </row>
    <row r="677" spans="92:93" x14ac:dyDescent="0.25">
      <c r="CN677" s="225">
        <f t="shared" ca="1" si="117"/>
        <v>45597</v>
      </c>
      <c r="CO677" s="226">
        <f t="array" aca="1" ref="CO677" ca="1">IF(NETWORKDAYS.INTL(CN677,CN677,weekendOption,holidaysList)=1,MAX($CO$6:CO676)+1,"")</f>
        <v>478</v>
      </c>
    </row>
    <row r="678" spans="92:93" x14ac:dyDescent="0.25">
      <c r="CN678" s="225">
        <f t="shared" ca="1" si="117"/>
        <v>45598</v>
      </c>
      <c r="CO678" s="226" t="str">
        <f t="array" aca="1" ref="CO678" ca="1">IF(NETWORKDAYS.INTL(CN678,CN678,weekendOption,holidaysList)=1,MAX($CO$6:CO677)+1,"")</f>
        <v/>
      </c>
    </row>
    <row r="679" spans="92:93" x14ac:dyDescent="0.25">
      <c r="CN679" s="225">
        <f t="shared" ca="1" si="117"/>
        <v>45599</v>
      </c>
      <c r="CO679" s="226" t="str">
        <f t="array" aca="1" ref="CO679" ca="1">IF(NETWORKDAYS.INTL(CN679,CN679,weekendOption,holidaysList)=1,MAX($CO$6:CO678)+1,"")</f>
        <v/>
      </c>
    </row>
    <row r="680" spans="92:93" x14ac:dyDescent="0.25">
      <c r="CN680" s="225">
        <f t="shared" ca="1" si="117"/>
        <v>45600</v>
      </c>
      <c r="CO680" s="226">
        <f t="array" aca="1" ref="CO680" ca="1">IF(NETWORKDAYS.INTL(CN680,CN680,weekendOption,holidaysList)=1,MAX($CO$6:CO679)+1,"")</f>
        <v>479</v>
      </c>
    </row>
    <row r="681" spans="92:93" x14ac:dyDescent="0.25">
      <c r="CN681" s="225">
        <f t="shared" ca="1" si="117"/>
        <v>45601</v>
      </c>
      <c r="CO681" s="226">
        <f t="array" aca="1" ref="CO681" ca="1">IF(NETWORKDAYS.INTL(CN681,CN681,weekendOption,holidaysList)=1,MAX($CO$6:CO680)+1,"")</f>
        <v>480</v>
      </c>
    </row>
    <row r="682" spans="92:93" x14ac:dyDescent="0.25">
      <c r="CN682" s="225">
        <f t="shared" ca="1" si="117"/>
        <v>45602</v>
      </c>
      <c r="CO682" s="226">
        <f t="array" aca="1" ref="CO682" ca="1">IF(NETWORKDAYS.INTL(CN682,CN682,weekendOption,holidaysList)=1,MAX($CO$6:CO681)+1,"")</f>
        <v>481</v>
      </c>
    </row>
    <row r="683" spans="92:93" x14ac:dyDescent="0.25">
      <c r="CN683" s="225">
        <f t="shared" ca="1" si="117"/>
        <v>45603</v>
      </c>
      <c r="CO683" s="226">
        <f t="array" aca="1" ref="CO683" ca="1">IF(NETWORKDAYS.INTL(CN683,CN683,weekendOption,holidaysList)=1,MAX($CO$6:CO682)+1,"")</f>
        <v>482</v>
      </c>
    </row>
    <row r="684" spans="92:93" x14ac:dyDescent="0.25">
      <c r="CN684" s="225">
        <f t="shared" ca="1" si="117"/>
        <v>45604</v>
      </c>
      <c r="CO684" s="226">
        <f t="array" aca="1" ref="CO684" ca="1">IF(NETWORKDAYS.INTL(CN684,CN684,weekendOption,holidaysList)=1,MAX($CO$6:CO683)+1,"")</f>
        <v>483</v>
      </c>
    </row>
    <row r="685" spans="92:93" x14ac:dyDescent="0.25">
      <c r="CN685" s="225">
        <f t="shared" ca="1" si="117"/>
        <v>45605</v>
      </c>
      <c r="CO685" s="226" t="str">
        <f t="array" aca="1" ref="CO685" ca="1">IF(NETWORKDAYS.INTL(CN685,CN685,weekendOption,holidaysList)=1,MAX($CO$6:CO684)+1,"")</f>
        <v/>
      </c>
    </row>
    <row r="686" spans="92:93" x14ac:dyDescent="0.25">
      <c r="CN686" s="225">
        <f t="shared" ca="1" si="117"/>
        <v>45606</v>
      </c>
      <c r="CO686" s="226" t="str">
        <f t="array" aca="1" ref="CO686" ca="1">IF(NETWORKDAYS.INTL(CN686,CN686,weekendOption,holidaysList)=1,MAX($CO$6:CO685)+1,"")</f>
        <v/>
      </c>
    </row>
    <row r="687" spans="92:93" x14ac:dyDescent="0.25">
      <c r="CN687" s="225">
        <f t="shared" ca="1" si="117"/>
        <v>45607</v>
      </c>
      <c r="CO687" s="226">
        <f t="array" aca="1" ref="CO687" ca="1">IF(NETWORKDAYS.INTL(CN687,CN687,weekendOption,holidaysList)=1,MAX($CO$6:CO686)+1,"")</f>
        <v>484</v>
      </c>
    </row>
    <row r="688" spans="92:93" x14ac:dyDescent="0.25">
      <c r="CN688" s="225">
        <f t="shared" ca="1" si="117"/>
        <v>45608</v>
      </c>
      <c r="CO688" s="226">
        <f t="array" aca="1" ref="CO688" ca="1">IF(NETWORKDAYS.INTL(CN688,CN688,weekendOption,holidaysList)=1,MAX($CO$6:CO687)+1,"")</f>
        <v>485</v>
      </c>
    </row>
    <row r="689" spans="92:93" x14ac:dyDescent="0.25">
      <c r="CN689" s="225">
        <f t="shared" ca="1" si="117"/>
        <v>45609</v>
      </c>
      <c r="CO689" s="226">
        <f t="array" aca="1" ref="CO689" ca="1">IF(NETWORKDAYS.INTL(CN689,CN689,weekendOption,holidaysList)=1,MAX($CO$6:CO688)+1,"")</f>
        <v>486</v>
      </c>
    </row>
    <row r="690" spans="92:93" x14ac:dyDescent="0.25">
      <c r="CN690" s="225">
        <f t="shared" ca="1" si="117"/>
        <v>45610</v>
      </c>
      <c r="CO690" s="226">
        <f t="array" aca="1" ref="CO690" ca="1">IF(NETWORKDAYS.INTL(CN690,CN690,weekendOption,holidaysList)=1,MAX($CO$6:CO689)+1,"")</f>
        <v>487</v>
      </c>
    </row>
    <row r="691" spans="92:93" x14ac:dyDescent="0.25">
      <c r="CN691" s="225">
        <f t="shared" ca="1" si="117"/>
        <v>45611</v>
      </c>
      <c r="CO691" s="226">
        <f t="array" aca="1" ref="CO691" ca="1">IF(NETWORKDAYS.INTL(CN691,CN691,weekendOption,holidaysList)=1,MAX($CO$6:CO690)+1,"")</f>
        <v>488</v>
      </c>
    </row>
    <row r="692" spans="92:93" x14ac:dyDescent="0.25">
      <c r="CN692" s="225">
        <f t="shared" ca="1" si="117"/>
        <v>45612</v>
      </c>
      <c r="CO692" s="226" t="str">
        <f t="array" aca="1" ref="CO692" ca="1">IF(NETWORKDAYS.INTL(CN692,CN692,weekendOption,holidaysList)=1,MAX($CO$6:CO691)+1,"")</f>
        <v/>
      </c>
    </row>
    <row r="693" spans="92:93" x14ac:dyDescent="0.25">
      <c r="CN693" s="225">
        <f t="shared" ca="1" si="117"/>
        <v>45613</v>
      </c>
      <c r="CO693" s="226" t="str">
        <f t="array" aca="1" ref="CO693" ca="1">IF(NETWORKDAYS.INTL(CN693,CN693,weekendOption,holidaysList)=1,MAX($CO$6:CO692)+1,"")</f>
        <v/>
      </c>
    </row>
    <row r="694" spans="92:93" x14ac:dyDescent="0.25">
      <c r="CN694" s="225">
        <f t="shared" ca="1" si="117"/>
        <v>45614</v>
      </c>
      <c r="CO694" s="226">
        <f t="array" aca="1" ref="CO694" ca="1">IF(NETWORKDAYS.INTL(CN694,CN694,weekendOption,holidaysList)=1,MAX($CO$6:CO693)+1,"")</f>
        <v>489</v>
      </c>
    </row>
    <row r="695" spans="92:93" x14ac:dyDescent="0.25">
      <c r="CN695" s="225">
        <f t="shared" ca="1" si="117"/>
        <v>45615</v>
      </c>
      <c r="CO695" s="226">
        <f t="array" aca="1" ref="CO695" ca="1">IF(NETWORKDAYS.INTL(CN695,CN695,weekendOption,holidaysList)=1,MAX($CO$6:CO694)+1,"")</f>
        <v>490</v>
      </c>
    </row>
    <row r="696" spans="92:93" x14ac:dyDescent="0.25">
      <c r="CN696" s="225">
        <f t="shared" ca="1" si="117"/>
        <v>45616</v>
      </c>
      <c r="CO696" s="226">
        <f t="array" aca="1" ref="CO696" ca="1">IF(NETWORKDAYS.INTL(CN696,CN696,weekendOption,holidaysList)=1,MAX($CO$6:CO695)+1,"")</f>
        <v>491</v>
      </c>
    </row>
    <row r="697" spans="92:93" x14ac:dyDescent="0.25">
      <c r="CN697" s="225">
        <f t="shared" ca="1" si="117"/>
        <v>45617</v>
      </c>
      <c r="CO697" s="226">
        <f t="array" aca="1" ref="CO697" ca="1">IF(NETWORKDAYS.INTL(CN697,CN697,weekendOption,holidaysList)=1,MAX($CO$6:CO696)+1,"")</f>
        <v>492</v>
      </c>
    </row>
    <row r="698" spans="92:93" x14ac:dyDescent="0.25">
      <c r="CN698" s="225">
        <f t="shared" ca="1" si="117"/>
        <v>45618</v>
      </c>
      <c r="CO698" s="226">
        <f t="array" aca="1" ref="CO698" ca="1">IF(NETWORKDAYS.INTL(CN698,CN698,weekendOption,holidaysList)=1,MAX($CO$6:CO697)+1,"")</f>
        <v>493</v>
      </c>
    </row>
    <row r="699" spans="92:93" x14ac:dyDescent="0.25">
      <c r="CN699" s="225">
        <f t="shared" ca="1" si="117"/>
        <v>45619</v>
      </c>
      <c r="CO699" s="226" t="str">
        <f t="array" aca="1" ref="CO699" ca="1">IF(NETWORKDAYS.INTL(CN699,CN699,weekendOption,holidaysList)=1,MAX($CO$6:CO698)+1,"")</f>
        <v/>
      </c>
    </row>
    <row r="700" spans="92:93" x14ac:dyDescent="0.25">
      <c r="CN700" s="225">
        <f t="shared" ca="1" si="117"/>
        <v>45620</v>
      </c>
      <c r="CO700" s="226" t="str">
        <f t="array" aca="1" ref="CO700" ca="1">IF(NETWORKDAYS.INTL(CN700,CN700,weekendOption,holidaysList)=1,MAX($CO$6:CO699)+1,"")</f>
        <v/>
      </c>
    </row>
    <row r="701" spans="92:93" x14ac:dyDescent="0.25">
      <c r="CN701" s="225">
        <f t="shared" ca="1" si="117"/>
        <v>45621</v>
      </c>
      <c r="CO701" s="226">
        <f t="array" aca="1" ref="CO701" ca="1">IF(NETWORKDAYS.INTL(CN701,CN701,weekendOption,holidaysList)=1,MAX($CO$6:CO700)+1,"")</f>
        <v>494</v>
      </c>
    </row>
    <row r="702" spans="92:93" x14ac:dyDescent="0.25">
      <c r="CN702" s="225">
        <f t="shared" ca="1" si="117"/>
        <v>45622</v>
      </c>
      <c r="CO702" s="226">
        <f t="array" aca="1" ref="CO702" ca="1">IF(NETWORKDAYS.INTL(CN702,CN702,weekendOption,holidaysList)=1,MAX($CO$6:CO701)+1,"")</f>
        <v>495</v>
      </c>
    </row>
    <row r="703" spans="92:93" x14ac:dyDescent="0.25">
      <c r="CN703" s="225">
        <f t="shared" ca="1" si="117"/>
        <v>45623</v>
      </c>
      <c r="CO703" s="226">
        <f t="array" aca="1" ref="CO703" ca="1">IF(NETWORKDAYS.INTL(CN703,CN703,weekendOption,holidaysList)=1,MAX($CO$6:CO702)+1,"")</f>
        <v>496</v>
      </c>
    </row>
    <row r="704" spans="92:93" x14ac:dyDescent="0.25">
      <c r="CN704" s="225">
        <f t="shared" ca="1" si="117"/>
        <v>45624</v>
      </c>
      <c r="CO704" s="226">
        <f t="array" aca="1" ref="CO704" ca="1">IF(NETWORKDAYS.INTL(CN704,CN704,weekendOption,holidaysList)=1,MAX($CO$6:CO703)+1,"")</f>
        <v>497</v>
      </c>
    </row>
    <row r="705" spans="92:93" x14ac:dyDescent="0.25">
      <c r="CN705" s="225">
        <f t="shared" ca="1" si="117"/>
        <v>45625</v>
      </c>
      <c r="CO705" s="226">
        <f t="array" aca="1" ref="CO705" ca="1">IF(NETWORKDAYS.INTL(CN705,CN705,weekendOption,holidaysList)=1,MAX($CO$6:CO704)+1,"")</f>
        <v>498</v>
      </c>
    </row>
    <row r="706" spans="92:93" x14ac:dyDescent="0.25">
      <c r="CN706" s="225">
        <f t="shared" ca="1" si="117"/>
        <v>45626</v>
      </c>
      <c r="CO706" s="226" t="str">
        <f t="array" aca="1" ref="CO706" ca="1">IF(NETWORKDAYS.INTL(CN706,CN706,weekendOption,holidaysList)=1,MAX($CO$6:CO705)+1,"")</f>
        <v/>
      </c>
    </row>
    <row r="707" spans="92:93" x14ac:dyDescent="0.25">
      <c r="CN707" s="225">
        <f t="shared" ca="1" si="117"/>
        <v>45627</v>
      </c>
      <c r="CO707" s="226" t="str">
        <f t="array" aca="1" ref="CO707" ca="1">IF(NETWORKDAYS.INTL(CN707,CN707,weekendOption,holidaysList)=1,MAX($CO$6:CO706)+1,"")</f>
        <v/>
      </c>
    </row>
    <row r="708" spans="92:93" x14ac:dyDescent="0.25">
      <c r="CN708" s="225">
        <f t="shared" ca="1" si="117"/>
        <v>45628</v>
      </c>
      <c r="CO708" s="226">
        <f t="array" aca="1" ref="CO708" ca="1">IF(NETWORKDAYS.INTL(CN708,CN708,weekendOption,holidaysList)=1,MAX($CO$6:CO707)+1,"")</f>
        <v>499</v>
      </c>
    </row>
    <row r="709" spans="92:93" x14ac:dyDescent="0.25">
      <c r="CN709" s="225">
        <f t="shared" ca="1" si="117"/>
        <v>45629</v>
      </c>
      <c r="CO709" s="226">
        <f t="array" aca="1" ref="CO709" ca="1">IF(NETWORKDAYS.INTL(CN709,CN709,weekendOption,holidaysList)=1,MAX($CO$6:CO708)+1,"")</f>
        <v>500</v>
      </c>
    </row>
    <row r="710" spans="92:93" x14ac:dyDescent="0.25">
      <c r="CN710" s="225">
        <f t="shared" ca="1" si="117"/>
        <v>45630</v>
      </c>
      <c r="CO710" s="226">
        <f t="array" aca="1" ref="CO710" ca="1">IF(NETWORKDAYS.INTL(CN710,CN710,weekendOption,holidaysList)=1,MAX($CO$6:CO709)+1,"")</f>
        <v>501</v>
      </c>
    </row>
    <row r="711" spans="92:93" x14ac:dyDescent="0.25">
      <c r="CN711" s="225">
        <f t="shared" ca="1" si="117"/>
        <v>45631</v>
      </c>
      <c r="CO711" s="226">
        <f t="array" aca="1" ref="CO711" ca="1">IF(NETWORKDAYS.INTL(CN711,CN711,weekendOption,holidaysList)=1,MAX($CO$6:CO710)+1,"")</f>
        <v>502</v>
      </c>
    </row>
    <row r="712" spans="92:93" x14ac:dyDescent="0.25">
      <c r="CN712" s="225">
        <f t="shared" ca="1" si="117"/>
        <v>45632</v>
      </c>
      <c r="CO712" s="226">
        <f t="array" aca="1" ref="CO712" ca="1">IF(NETWORKDAYS.INTL(CN712,CN712,weekendOption,holidaysList)=1,MAX($CO$6:CO711)+1,"")</f>
        <v>503</v>
      </c>
    </row>
    <row r="713" spans="92:93" x14ac:dyDescent="0.25">
      <c r="CN713" s="225">
        <f t="shared" ref="CN713:CN737" ca="1" si="118">CN712+1</f>
        <v>45633</v>
      </c>
      <c r="CO713" s="226" t="str">
        <f t="array" aca="1" ref="CO713" ca="1">IF(NETWORKDAYS.INTL(CN713,CN713,weekendOption,holidaysList)=1,MAX($CO$6:CO712)+1,"")</f>
        <v/>
      </c>
    </row>
    <row r="714" spans="92:93" x14ac:dyDescent="0.25">
      <c r="CN714" s="225">
        <f t="shared" ca="1" si="118"/>
        <v>45634</v>
      </c>
      <c r="CO714" s="226" t="str">
        <f t="array" aca="1" ref="CO714" ca="1">IF(NETWORKDAYS.INTL(CN714,CN714,weekendOption,holidaysList)=1,MAX($CO$6:CO713)+1,"")</f>
        <v/>
      </c>
    </row>
    <row r="715" spans="92:93" x14ac:dyDescent="0.25">
      <c r="CN715" s="225">
        <f t="shared" ca="1" si="118"/>
        <v>45635</v>
      </c>
      <c r="CO715" s="226">
        <f t="array" aca="1" ref="CO715" ca="1">IF(NETWORKDAYS.INTL(CN715,CN715,weekendOption,holidaysList)=1,MAX($CO$6:CO714)+1,"")</f>
        <v>504</v>
      </c>
    </row>
    <row r="716" spans="92:93" x14ac:dyDescent="0.25">
      <c r="CN716" s="225">
        <f t="shared" ca="1" si="118"/>
        <v>45636</v>
      </c>
      <c r="CO716" s="226">
        <f t="array" aca="1" ref="CO716" ca="1">IF(NETWORKDAYS.INTL(CN716,CN716,weekendOption,holidaysList)=1,MAX($CO$6:CO715)+1,"")</f>
        <v>505</v>
      </c>
    </row>
    <row r="717" spans="92:93" x14ac:dyDescent="0.25">
      <c r="CN717" s="225">
        <f t="shared" ca="1" si="118"/>
        <v>45637</v>
      </c>
      <c r="CO717" s="226">
        <f t="array" aca="1" ref="CO717" ca="1">IF(NETWORKDAYS.INTL(CN717,CN717,weekendOption,holidaysList)=1,MAX($CO$6:CO716)+1,"")</f>
        <v>506</v>
      </c>
    </row>
    <row r="718" spans="92:93" x14ac:dyDescent="0.25">
      <c r="CN718" s="225">
        <f t="shared" ca="1" si="118"/>
        <v>45638</v>
      </c>
      <c r="CO718" s="226">
        <f t="array" aca="1" ref="CO718" ca="1">IF(NETWORKDAYS.INTL(CN718,CN718,weekendOption,holidaysList)=1,MAX($CO$6:CO717)+1,"")</f>
        <v>507</v>
      </c>
    </row>
    <row r="719" spans="92:93" x14ac:dyDescent="0.25">
      <c r="CN719" s="225">
        <f t="shared" ca="1" si="118"/>
        <v>45639</v>
      </c>
      <c r="CO719" s="226">
        <f t="array" aca="1" ref="CO719" ca="1">IF(NETWORKDAYS.INTL(CN719,CN719,weekendOption,holidaysList)=1,MAX($CO$6:CO718)+1,"")</f>
        <v>508</v>
      </c>
    </row>
    <row r="720" spans="92:93" x14ac:dyDescent="0.25">
      <c r="CN720" s="225">
        <f t="shared" ca="1" si="118"/>
        <v>45640</v>
      </c>
      <c r="CO720" s="226" t="str">
        <f t="array" aca="1" ref="CO720" ca="1">IF(NETWORKDAYS.INTL(CN720,CN720,weekendOption,holidaysList)=1,MAX($CO$6:CO719)+1,"")</f>
        <v/>
      </c>
    </row>
    <row r="721" spans="92:93" x14ac:dyDescent="0.25">
      <c r="CN721" s="225">
        <f t="shared" ca="1" si="118"/>
        <v>45641</v>
      </c>
      <c r="CO721" s="226" t="str">
        <f t="array" aca="1" ref="CO721" ca="1">IF(NETWORKDAYS.INTL(CN721,CN721,weekendOption,holidaysList)=1,MAX($CO$6:CO720)+1,"")</f>
        <v/>
      </c>
    </row>
    <row r="722" spans="92:93" x14ac:dyDescent="0.25">
      <c r="CN722" s="225">
        <f t="shared" ca="1" si="118"/>
        <v>45642</v>
      </c>
      <c r="CO722" s="226">
        <f t="array" aca="1" ref="CO722" ca="1">IF(NETWORKDAYS.INTL(CN722,CN722,weekendOption,holidaysList)=1,MAX($CO$6:CO721)+1,"")</f>
        <v>509</v>
      </c>
    </row>
    <row r="723" spans="92:93" x14ac:dyDescent="0.25">
      <c r="CN723" s="225">
        <f t="shared" ca="1" si="118"/>
        <v>45643</v>
      </c>
      <c r="CO723" s="226">
        <f t="array" aca="1" ref="CO723" ca="1">IF(NETWORKDAYS.INTL(CN723,CN723,weekendOption,holidaysList)=1,MAX($CO$6:CO722)+1,"")</f>
        <v>510</v>
      </c>
    </row>
    <row r="724" spans="92:93" x14ac:dyDescent="0.25">
      <c r="CN724" s="225">
        <f t="shared" ca="1" si="118"/>
        <v>45644</v>
      </c>
      <c r="CO724" s="226">
        <f t="array" aca="1" ref="CO724" ca="1">IF(NETWORKDAYS.INTL(CN724,CN724,weekendOption,holidaysList)=1,MAX($CO$6:CO723)+1,"")</f>
        <v>511</v>
      </c>
    </row>
    <row r="725" spans="92:93" x14ac:dyDescent="0.25">
      <c r="CN725" s="225">
        <f t="shared" ca="1" si="118"/>
        <v>45645</v>
      </c>
      <c r="CO725" s="226">
        <f t="array" aca="1" ref="CO725" ca="1">IF(NETWORKDAYS.INTL(CN725,CN725,weekendOption,holidaysList)=1,MAX($CO$6:CO724)+1,"")</f>
        <v>512</v>
      </c>
    </row>
    <row r="726" spans="92:93" x14ac:dyDescent="0.25">
      <c r="CN726" s="225">
        <f t="shared" ca="1" si="118"/>
        <v>45646</v>
      </c>
      <c r="CO726" s="226">
        <f t="array" aca="1" ref="CO726" ca="1">IF(NETWORKDAYS.INTL(CN726,CN726,weekendOption,holidaysList)=1,MAX($CO$6:CO725)+1,"")</f>
        <v>513</v>
      </c>
    </row>
    <row r="727" spans="92:93" x14ac:dyDescent="0.25">
      <c r="CN727" s="225">
        <f t="shared" ca="1" si="118"/>
        <v>45647</v>
      </c>
      <c r="CO727" s="226" t="str">
        <f t="array" aca="1" ref="CO727" ca="1">IF(NETWORKDAYS.INTL(CN727,CN727,weekendOption,holidaysList)=1,MAX($CO$6:CO726)+1,"")</f>
        <v/>
      </c>
    </row>
    <row r="728" spans="92:93" x14ac:dyDescent="0.25">
      <c r="CN728" s="225">
        <f t="shared" ca="1" si="118"/>
        <v>45648</v>
      </c>
      <c r="CO728" s="226" t="str">
        <f t="array" aca="1" ref="CO728" ca="1">IF(NETWORKDAYS.INTL(CN728,CN728,weekendOption,holidaysList)=1,MAX($CO$6:CO727)+1,"")</f>
        <v/>
      </c>
    </row>
    <row r="729" spans="92:93" x14ac:dyDescent="0.25">
      <c r="CN729" s="225">
        <f t="shared" ca="1" si="118"/>
        <v>45649</v>
      </c>
      <c r="CO729" s="226">
        <f t="array" aca="1" ref="CO729" ca="1">IF(NETWORKDAYS.INTL(CN729,CN729,weekendOption,holidaysList)=1,MAX($CO$6:CO728)+1,"")</f>
        <v>514</v>
      </c>
    </row>
    <row r="730" spans="92:93" x14ac:dyDescent="0.25">
      <c r="CN730" s="225">
        <f t="shared" ca="1" si="118"/>
        <v>45650</v>
      </c>
      <c r="CO730" s="226">
        <f t="array" aca="1" ref="CO730" ca="1">IF(NETWORKDAYS.INTL(CN730,CN730,weekendOption,holidaysList)=1,MAX($CO$6:CO729)+1,"")</f>
        <v>515</v>
      </c>
    </row>
    <row r="731" spans="92:93" x14ac:dyDescent="0.25">
      <c r="CN731" s="225">
        <f t="shared" ca="1" si="118"/>
        <v>45651</v>
      </c>
      <c r="CO731" s="226">
        <f t="array" aca="1" ref="CO731" ca="1">IF(NETWORKDAYS.INTL(CN731,CN731,weekendOption,holidaysList)=1,MAX($CO$6:CO730)+1,"")</f>
        <v>516</v>
      </c>
    </row>
    <row r="732" spans="92:93" x14ac:dyDescent="0.25">
      <c r="CN732" s="225">
        <f t="shared" ca="1" si="118"/>
        <v>45652</v>
      </c>
      <c r="CO732" s="226">
        <f t="array" aca="1" ref="CO732" ca="1">IF(NETWORKDAYS.INTL(CN732,CN732,weekendOption,holidaysList)=1,MAX($CO$6:CO731)+1,"")</f>
        <v>517</v>
      </c>
    </row>
    <row r="733" spans="92:93" x14ac:dyDescent="0.25">
      <c r="CN733" s="225">
        <f t="shared" ca="1" si="118"/>
        <v>45653</v>
      </c>
      <c r="CO733" s="226">
        <f t="array" aca="1" ref="CO733" ca="1">IF(NETWORKDAYS.INTL(CN733,CN733,weekendOption,holidaysList)=1,MAX($CO$6:CO732)+1,"")</f>
        <v>518</v>
      </c>
    </row>
    <row r="734" spans="92:93" x14ac:dyDescent="0.25">
      <c r="CN734" s="225">
        <f t="shared" ca="1" si="118"/>
        <v>45654</v>
      </c>
      <c r="CO734" s="226" t="str">
        <f t="array" aca="1" ref="CO734" ca="1">IF(NETWORKDAYS.INTL(CN734,CN734,weekendOption,holidaysList)=1,MAX($CO$6:CO733)+1,"")</f>
        <v/>
      </c>
    </row>
    <row r="735" spans="92:93" x14ac:dyDescent="0.25">
      <c r="CN735" s="225">
        <f t="shared" ca="1" si="118"/>
        <v>45655</v>
      </c>
      <c r="CO735" s="226" t="str">
        <f t="array" aca="1" ref="CO735" ca="1">IF(NETWORKDAYS.INTL(CN735,CN735,weekendOption,holidaysList)=1,MAX($CO$6:CO734)+1,"")</f>
        <v/>
      </c>
    </row>
    <row r="736" spans="92:93" x14ac:dyDescent="0.25">
      <c r="CN736" s="225">
        <f t="shared" ca="1" si="118"/>
        <v>45656</v>
      </c>
      <c r="CO736" s="226">
        <f t="array" aca="1" ref="CO736" ca="1">IF(NETWORKDAYS.INTL(CN736,CN736,weekendOption,holidaysList)=1,MAX($CO$6:CO735)+1,"")</f>
        <v>519</v>
      </c>
    </row>
    <row r="737" spans="92:93" x14ac:dyDescent="0.25">
      <c r="CN737" s="225">
        <f t="shared" ca="1" si="118"/>
        <v>45657</v>
      </c>
      <c r="CO737" s="226">
        <f t="array" aca="1" ref="CO737" ca="1">IF(NETWORKDAYS.INTL(CN737,CN737,weekendOption,holidaysList)=1,MAX($CO$6:CO736)+1,"")</f>
        <v>520</v>
      </c>
    </row>
    <row r="738" spans="92:93" x14ac:dyDescent="0.25">
      <c r="CN738" s="228"/>
    </row>
    <row r="739" spans="92:93" x14ac:dyDescent="0.25">
      <c r="CN739" s="228"/>
    </row>
    <row r="740" spans="92:93" x14ac:dyDescent="0.25">
      <c r="CN740" s="228"/>
    </row>
    <row r="741" spans="92:93" x14ac:dyDescent="0.25">
      <c r="CN741" s="228"/>
    </row>
    <row r="742" spans="92:93" x14ac:dyDescent="0.25">
      <c r="CN742" s="228"/>
    </row>
    <row r="743" spans="92:93" x14ac:dyDescent="0.25">
      <c r="CN743" s="228"/>
    </row>
  </sheetData>
  <mergeCells count="1">
    <mergeCell ref="EK3:ER3"/>
  </mergeCells>
  <pageMargins left="0.7" right="0.7" top="0.75" bottom="0.75" header="0.3" footer="0.3"/>
  <pageSetup orientation="portrait" r:id="rId1"/>
  <ignoredErrors>
    <ignoredError sqref="EQ7:EQ18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35</vt:i4>
      </vt:variant>
    </vt:vector>
  </HeadingPairs>
  <TitlesOfParts>
    <vt:vector size="43" baseType="lpstr">
      <vt:lpstr>Menu</vt:lpstr>
      <vt:lpstr>Settings</vt:lpstr>
      <vt:lpstr>TaskPlan</vt:lpstr>
      <vt:lpstr>GanttChart</vt:lpstr>
      <vt:lpstr>Calendar</vt:lpstr>
      <vt:lpstr>Dashboard</vt:lpstr>
      <vt:lpstr>Calculations</vt:lpstr>
      <vt:lpstr>ToU</vt:lpstr>
      <vt:lpstr>calendarStartDate</vt:lpstr>
      <vt:lpstr>countall</vt:lpstr>
      <vt:lpstr>Department</vt:lpstr>
      <vt:lpstr>Duration</vt:lpstr>
      <vt:lpstr>Fromdate</vt:lpstr>
      <vt:lpstr>IDSourceRange</vt:lpstr>
      <vt:lpstr>monthC</vt:lpstr>
      <vt:lpstr>NextIDSourceRange</vt:lpstr>
      <vt:lpstr>Person</vt:lpstr>
      <vt:lpstr>Calendar!Print_Area</vt:lpstr>
      <vt:lpstr>Dashboard!Print_Area</vt:lpstr>
      <vt:lpstr>Menu!Print_Area</vt:lpstr>
      <vt:lpstr>Settings!Print_Area</vt:lpstr>
      <vt:lpstr>ToU!Print_Area</vt:lpstr>
      <vt:lpstr>Priority</vt:lpstr>
      <vt:lpstr>projectStartDate</vt:lpstr>
      <vt:lpstr>smilestone</vt:lpstr>
      <vt:lpstr>Sphase</vt:lpstr>
      <vt:lpstr>ssub</vt:lpstr>
      <vt:lpstr>stask</vt:lpstr>
      <vt:lpstr>Status</vt:lpstr>
      <vt:lpstr>Status1</vt:lpstr>
      <vt:lpstr>Status2</vt:lpstr>
      <vt:lpstr>Status3</vt:lpstr>
      <vt:lpstr>Status4</vt:lpstr>
      <vt:lpstr>TasksTimes</vt:lpstr>
      <vt:lpstr>Todate</vt:lpstr>
      <vt:lpstr>TotalDependentsRange</vt:lpstr>
      <vt:lpstr>TotalPrecedentsRange</vt:lpstr>
      <vt:lpstr>Type1</vt:lpstr>
      <vt:lpstr>Type2</vt:lpstr>
      <vt:lpstr>Type3</vt:lpstr>
      <vt:lpstr>Type4</vt:lpstr>
      <vt:lpstr>weekendOption</vt:lpstr>
      <vt:lpstr>yearC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2023-02-09T10:51:29Z</cp:lastPrinted>
  <dcterms:created xsi:type="dcterms:W3CDTF">2019-11-27T13:03:14Z</dcterms:created>
  <dcterms:modified xsi:type="dcterms:W3CDTF">2023-03-10T12:38:51Z</dcterms:modified>
  <dc:title>WBS Gantt Chart V8 Template</dc:title>
  <dc:subject>WBS Gantt Chart V8</dc:subject>
  <dc:description>WBS Gantt Chart V8 template by Master Productivity Kit — masterproductivitykit.com</dc:description>
  <cp:keywords>Master Productivity Kit, Excel template, Google Sheets template</cp:keywords>
  <cp:category>Business Template</cp:category>
</cp:coreProperties>
</file>